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cgov-my.sharepoint.com/personal/hochba01_montgomerycountymd_gov/Documents/"/>
    </mc:Choice>
  </mc:AlternateContent>
  <xr:revisionPtr revIDLastSave="4" documentId="8_{EE790DB8-B987-4669-9157-1542662DD017}" xr6:coauthVersionLast="47" xr6:coauthVersionMax="47" xr10:uidLastSave="{FF3A1D6F-55BC-4649-AEB2-C5F10C6DE85C}"/>
  <bookViews>
    <workbookView xWindow="-110" yWindow="-110" windowWidth="19420" windowHeight="10420" activeTab="2" xr2:uid="{00000000-000D-0000-FFFF-FFFF00000000}"/>
  </bookViews>
  <sheets>
    <sheet name="Inputs" sheetId="3" r:id="rId1"/>
    <sheet name="Outputs" sheetId="4" r:id="rId2"/>
    <sheet name="Summary Chart" sheetId="5" r:id="rId3"/>
  </sheets>
  <definedNames>
    <definedName name="_xlnm.Print_Area" localSheetId="0">Inputs!$A$1:$K$270</definedName>
    <definedName name="_xlnm.Print_Area" localSheetId="1">Outputs!$A$1:$J$63</definedName>
    <definedName name="_xlnm.Print_Area" localSheetId="2">'Summary Chart'!$A$1:$O$30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5" l="1"/>
  <c r="E36" i="5"/>
  <c r="D36" i="5"/>
  <c r="C36" i="5"/>
  <c r="E35" i="5"/>
  <c r="D35" i="5"/>
  <c r="C35" i="5"/>
  <c r="E34" i="5"/>
  <c r="D34" i="5"/>
  <c r="C34" i="5"/>
  <c r="E33" i="5"/>
  <c r="D33" i="5"/>
  <c r="C33" i="5"/>
  <c r="E45" i="4"/>
  <c r="C37" i="5" s="1"/>
  <c r="E51" i="4" l="1"/>
  <c r="C40" i="5" s="1"/>
  <c r="K35" i="3"/>
  <c r="K28" i="3"/>
  <c r="I17" i="4"/>
  <c r="K26" i="4"/>
  <c r="L26" i="4"/>
  <c r="M26" i="4"/>
  <c r="N26" i="4"/>
  <c r="O26" i="4"/>
  <c r="P26" i="4" s="1"/>
  <c r="I31" i="4"/>
  <c r="H31" i="4"/>
  <c r="G31" i="4"/>
  <c r="F31" i="4"/>
  <c r="E31" i="4"/>
  <c r="E35" i="4"/>
  <c r="I35" i="4"/>
  <c r="H35" i="4"/>
  <c r="G35" i="4"/>
  <c r="F35" i="4"/>
  <c r="H36" i="4" l="1"/>
  <c r="E36" i="4"/>
  <c r="I36" i="4"/>
  <c r="F36" i="4"/>
  <c r="G36" i="4"/>
  <c r="J31" i="4"/>
  <c r="J35" i="4"/>
  <c r="I16" i="4" l="1"/>
  <c r="H16" i="4"/>
  <c r="G16" i="4"/>
  <c r="F16" i="4"/>
  <c r="E16" i="4"/>
  <c r="I10" i="4"/>
  <c r="H10" i="4"/>
  <c r="G10" i="4"/>
  <c r="F10" i="4"/>
  <c r="E10" i="4"/>
  <c r="I11" i="4"/>
  <c r="I18" i="4" s="1"/>
  <c r="E11" i="4"/>
  <c r="J16" i="4"/>
  <c r="J26" i="4"/>
  <c r="J25" i="4"/>
  <c r="F21" i="4"/>
  <c r="E21" i="4"/>
  <c r="O19" i="4"/>
  <c r="N19" i="4"/>
  <c r="M19" i="4"/>
  <c r="L19" i="4"/>
  <c r="K19" i="4"/>
  <c r="J19" i="4"/>
  <c r="O20" i="4"/>
  <c r="N20" i="4"/>
  <c r="M20" i="4"/>
  <c r="L20" i="4"/>
  <c r="K20" i="4"/>
  <c r="J20" i="4"/>
  <c r="I27" i="4"/>
  <c r="H27" i="4"/>
  <c r="G27" i="4"/>
  <c r="F27" i="4"/>
  <c r="E27" i="4"/>
  <c r="I49" i="4"/>
  <c r="E38" i="5" s="1"/>
  <c r="H49" i="4"/>
  <c r="F49" i="4"/>
  <c r="D38" i="5" s="1"/>
  <c r="G49" i="4"/>
  <c r="E49" i="4"/>
  <c r="C38" i="5" s="1"/>
  <c r="I45" i="4"/>
  <c r="H45" i="4"/>
  <c r="H51" i="4" s="1"/>
  <c r="G45" i="4"/>
  <c r="G51" i="4" s="1"/>
  <c r="F45" i="4"/>
  <c r="I41" i="4"/>
  <c r="H41" i="4"/>
  <c r="G41" i="4"/>
  <c r="F41" i="4"/>
  <c r="E41" i="4"/>
  <c r="J34" i="4"/>
  <c r="O40" i="4"/>
  <c r="N40" i="4"/>
  <c r="M40" i="4"/>
  <c r="L40" i="4"/>
  <c r="K40" i="4"/>
  <c r="J40" i="4"/>
  <c r="O34" i="4"/>
  <c r="N34" i="4"/>
  <c r="M34" i="4"/>
  <c r="L34" i="4"/>
  <c r="K34" i="4"/>
  <c r="O30" i="4"/>
  <c r="N30" i="4"/>
  <c r="M30" i="4"/>
  <c r="L30" i="4"/>
  <c r="K30" i="4"/>
  <c r="J30" i="4"/>
  <c r="J48" i="4"/>
  <c r="K48" i="4"/>
  <c r="L48" i="4"/>
  <c r="M48" i="4"/>
  <c r="N48" i="4"/>
  <c r="O48" i="4"/>
  <c r="J44" i="4"/>
  <c r="K44" i="4"/>
  <c r="L44" i="4"/>
  <c r="M44" i="4"/>
  <c r="N44" i="4"/>
  <c r="O44" i="4"/>
  <c r="P44" i="4" s="1"/>
  <c r="P48" i="4" l="1"/>
  <c r="F51" i="4"/>
  <c r="D40" i="5" s="1"/>
  <c r="D37" i="5"/>
  <c r="I51" i="4"/>
  <c r="E37" i="5"/>
  <c r="F50" i="4"/>
  <c r="L21" i="4"/>
  <c r="H50" i="4"/>
  <c r="P34" i="4"/>
  <c r="E50" i="4"/>
  <c r="G50" i="4"/>
  <c r="I50" i="4"/>
  <c r="J10" i="4"/>
  <c r="P20" i="4"/>
  <c r="P19" i="4"/>
  <c r="J36" i="4"/>
  <c r="P30" i="4"/>
  <c r="P40" i="4"/>
  <c r="J27" i="4"/>
  <c r="G21" i="4"/>
  <c r="H21" i="4"/>
  <c r="I21" i="4"/>
  <c r="H17" i="4"/>
  <c r="G17" i="4"/>
  <c r="F17" i="4"/>
  <c r="E17" i="4"/>
  <c r="O15" i="4"/>
  <c r="N15" i="4"/>
  <c r="M15" i="4"/>
  <c r="L15" i="4"/>
  <c r="K15" i="4"/>
  <c r="J15" i="4"/>
  <c r="J51" i="4" l="1"/>
  <c r="E40" i="5"/>
  <c r="E18" i="4"/>
  <c r="J18" i="4" s="1"/>
  <c r="J50" i="4"/>
  <c r="P15" i="4"/>
  <c r="F11" i="4"/>
  <c r="F18" i="4" s="1"/>
  <c r="G11" i="4"/>
  <c r="G18" i="4" s="1"/>
  <c r="H11" i="4"/>
  <c r="H18" i="4" s="1"/>
  <c r="E52" i="4"/>
  <c r="C41" i="5" s="1"/>
  <c r="O9" i="4"/>
  <c r="N9" i="4"/>
  <c r="M9" i="4"/>
  <c r="L9" i="4"/>
  <c r="K9" i="4"/>
  <c r="J9" i="4"/>
  <c r="E39" i="5" l="1"/>
  <c r="D39" i="5"/>
  <c r="I52" i="4"/>
  <c r="F52" i="4"/>
  <c r="D41" i="5" s="1"/>
  <c r="H52" i="4"/>
  <c r="G52" i="4"/>
  <c r="J11" i="4"/>
  <c r="P9" i="4"/>
  <c r="K24" i="3"/>
  <c r="K25" i="3"/>
  <c r="K61" i="3"/>
  <c r="K60" i="3"/>
  <c r="K59" i="3"/>
  <c r="K58" i="3"/>
  <c r="K57" i="3"/>
  <c r="K56" i="3"/>
  <c r="O47" i="4"/>
  <c r="N47" i="4"/>
  <c r="M47" i="4"/>
  <c r="L47" i="4"/>
  <c r="K47" i="4"/>
  <c r="O46" i="4"/>
  <c r="N46" i="4"/>
  <c r="M46" i="4"/>
  <c r="L46" i="4"/>
  <c r="K46" i="4"/>
  <c r="O43" i="4"/>
  <c r="N43" i="4"/>
  <c r="M43" i="4"/>
  <c r="L43" i="4"/>
  <c r="K43" i="4"/>
  <c r="O42" i="4"/>
  <c r="N42" i="4"/>
  <c r="M42" i="4"/>
  <c r="L42" i="4"/>
  <c r="K42" i="4"/>
  <c r="J49" i="4"/>
  <c r="J47" i="4"/>
  <c r="J46" i="4"/>
  <c r="J45" i="4"/>
  <c r="J43" i="4"/>
  <c r="J42" i="4"/>
  <c r="J21" i="4"/>
  <c r="O6" i="4"/>
  <c r="O7" i="4"/>
  <c r="O8" i="4"/>
  <c r="O12" i="4"/>
  <c r="O13" i="4"/>
  <c r="O14" i="4"/>
  <c r="O23" i="4"/>
  <c r="O24" i="4"/>
  <c r="O25" i="4"/>
  <c r="O32" i="4"/>
  <c r="O33" i="4"/>
  <c r="O38" i="4"/>
  <c r="O39" i="4"/>
  <c r="O29" i="4"/>
  <c r="O31" i="4" s="1"/>
  <c r="O21" i="4"/>
  <c r="J6" i="4"/>
  <c r="K65" i="3"/>
  <c r="K64" i="3"/>
  <c r="K63" i="3"/>
  <c r="K36" i="3"/>
  <c r="K34" i="3"/>
  <c r="K55" i="3"/>
  <c r="K54" i="3"/>
  <c r="K53" i="3"/>
  <c r="K52" i="3"/>
  <c r="K51" i="3"/>
  <c r="K50" i="3"/>
  <c r="K49" i="3"/>
  <c r="K48" i="3"/>
  <c r="K47" i="3"/>
  <c r="K46" i="3"/>
  <c r="K45" i="3"/>
  <c r="K44" i="3"/>
  <c r="K43" i="3"/>
  <c r="K42" i="3"/>
  <c r="K41" i="3"/>
  <c r="K39" i="3"/>
  <c r="K38" i="3"/>
  <c r="K37" i="3"/>
  <c r="K32" i="3"/>
  <c r="K31" i="3"/>
  <c r="K30" i="3"/>
  <c r="K29" i="3"/>
  <c r="K27" i="3"/>
  <c r="K23" i="3"/>
  <c r="K22" i="3"/>
  <c r="K21" i="3"/>
  <c r="K20" i="3"/>
  <c r="K19" i="3"/>
  <c r="K18" i="3"/>
  <c r="K17" i="3"/>
  <c r="K16" i="3"/>
  <c r="K15" i="3"/>
  <c r="K14" i="3"/>
  <c r="K13" i="3"/>
  <c r="K12" i="3"/>
  <c r="K11" i="3"/>
  <c r="K10" i="3"/>
  <c r="K9" i="3"/>
  <c r="K8" i="3"/>
  <c r="K7" i="3"/>
  <c r="K6" i="3"/>
  <c r="J29" i="4"/>
  <c r="J41" i="4"/>
  <c r="J39" i="4"/>
  <c r="J38" i="4"/>
  <c r="J33" i="4"/>
  <c r="J32" i="4"/>
  <c r="J24" i="4"/>
  <c r="J23" i="4"/>
  <c r="J17" i="4"/>
  <c r="J14" i="4"/>
  <c r="J13" i="4"/>
  <c r="J12" i="4"/>
  <c r="J8" i="4"/>
  <c r="J7" i="4"/>
  <c r="N21" i="4"/>
  <c r="N23" i="4"/>
  <c r="N25" i="4"/>
  <c r="N24" i="4"/>
  <c r="K24" i="4"/>
  <c r="M7" i="4"/>
  <c r="K21" i="4"/>
  <c r="N32" i="4"/>
  <c r="N33" i="4"/>
  <c r="N38" i="4"/>
  <c r="N39" i="4"/>
  <c r="N29" i="4"/>
  <c r="N31" i="4" s="1"/>
  <c r="N7" i="4"/>
  <c r="N8" i="4"/>
  <c r="N12" i="4"/>
  <c r="N13" i="4"/>
  <c r="N14" i="4"/>
  <c r="N6" i="4"/>
  <c r="M21" i="4"/>
  <c r="M29" i="4"/>
  <c r="M31" i="4" s="1"/>
  <c r="L29" i="4"/>
  <c r="L31" i="4" s="1"/>
  <c r="K29" i="4"/>
  <c r="K31" i="4" s="1"/>
  <c r="M39" i="4"/>
  <c r="L39" i="4"/>
  <c r="K39" i="4"/>
  <c r="M38" i="4"/>
  <c r="L38" i="4"/>
  <c r="K38" i="4"/>
  <c r="M33" i="4"/>
  <c r="L33" i="4"/>
  <c r="K33" i="4"/>
  <c r="M32" i="4"/>
  <c r="L32" i="4"/>
  <c r="K32" i="4"/>
  <c r="M25" i="4"/>
  <c r="L25" i="4"/>
  <c r="K25" i="4"/>
  <c r="M24" i="4"/>
  <c r="L24" i="4"/>
  <c r="M23" i="4"/>
  <c r="L23" i="4"/>
  <c r="K23" i="4"/>
  <c r="M14" i="4"/>
  <c r="L14" i="4"/>
  <c r="K14" i="4"/>
  <c r="M13" i="4"/>
  <c r="L13" i="4"/>
  <c r="K13" i="4"/>
  <c r="M12" i="4"/>
  <c r="L12" i="4"/>
  <c r="K12" i="4"/>
  <c r="M8" i="4"/>
  <c r="L8" i="4"/>
  <c r="K8" i="4"/>
  <c r="L7" i="4"/>
  <c r="K7" i="4"/>
  <c r="M6" i="4"/>
  <c r="L6" i="4"/>
  <c r="K6" i="4"/>
  <c r="J52" i="4" l="1"/>
  <c r="E41" i="5"/>
  <c r="K41" i="4"/>
  <c r="K35" i="4"/>
  <c r="K36" i="4" s="1"/>
  <c r="L17" i="4"/>
  <c r="K45" i="4"/>
  <c r="K51" i="4" s="1"/>
  <c r="O45" i="4"/>
  <c r="O51" i="4" s="1"/>
  <c r="M49" i="4"/>
  <c r="N35" i="4"/>
  <c r="N36" i="4" s="1"/>
  <c r="L35" i="4"/>
  <c r="L36" i="4" s="1"/>
  <c r="P31" i="4"/>
  <c r="O35" i="4"/>
  <c r="O36" i="4" s="1"/>
  <c r="M35" i="4"/>
  <c r="M36" i="4" s="1"/>
  <c r="K16" i="4"/>
  <c r="N10" i="4"/>
  <c r="O10" i="4"/>
  <c r="K10" i="4"/>
  <c r="L10" i="4"/>
  <c r="M16" i="4"/>
  <c r="O41" i="4"/>
  <c r="M10" i="4"/>
  <c r="L45" i="4"/>
  <c r="L51" i="4" s="1"/>
  <c r="K11" i="4"/>
  <c r="L16" i="4"/>
  <c r="N16" i="4"/>
  <c r="O16" i="4"/>
  <c r="P16" i="4" s="1"/>
  <c r="K27" i="4"/>
  <c r="N49" i="4"/>
  <c r="N41" i="4"/>
  <c r="M41" i="4"/>
  <c r="M45" i="4"/>
  <c r="M51" i="4" s="1"/>
  <c r="P46" i="4"/>
  <c r="K49" i="4"/>
  <c r="O49" i="4"/>
  <c r="L41" i="4"/>
  <c r="N45" i="4"/>
  <c r="N51" i="4" s="1"/>
  <c r="L49" i="4"/>
  <c r="M11" i="4"/>
  <c r="M18" i="4" s="1"/>
  <c r="N27" i="4"/>
  <c r="L27" i="4"/>
  <c r="M17" i="4"/>
  <c r="M27" i="4"/>
  <c r="O27" i="4"/>
  <c r="O17" i="4"/>
  <c r="K17" i="4"/>
  <c r="N17" i="4"/>
  <c r="L11" i="4"/>
  <c r="N11" i="4"/>
  <c r="O11" i="4"/>
  <c r="O18" i="4" s="1"/>
  <c r="P47" i="4"/>
  <c r="P23" i="4"/>
  <c r="P12" i="4"/>
  <c r="P42" i="4"/>
  <c r="P43" i="4"/>
  <c r="P21" i="4"/>
  <c r="P24" i="4"/>
  <c r="P6" i="4"/>
  <c r="P39" i="4"/>
  <c r="P25" i="4"/>
  <c r="P14" i="4"/>
  <c r="P38" i="4"/>
  <c r="P8" i="4"/>
  <c r="P13" i="4"/>
  <c r="P7" i="4"/>
  <c r="P32" i="4"/>
  <c r="P33" i="4"/>
  <c r="P29" i="4"/>
  <c r="P51" i="4" l="1"/>
  <c r="N18" i="4"/>
  <c r="L18" i="4"/>
  <c r="K18" i="4"/>
  <c r="P18" i="4" s="1"/>
  <c r="O50" i="4"/>
  <c r="P45" i="4"/>
  <c r="M50" i="4"/>
  <c r="L50" i="4"/>
  <c r="K50" i="4"/>
  <c r="N52" i="4"/>
  <c r="L52" i="4"/>
  <c r="P41" i="4"/>
  <c r="P35" i="4"/>
  <c r="N50" i="4"/>
  <c r="O52" i="4"/>
  <c r="M52" i="4"/>
  <c r="P10" i="4"/>
  <c r="P36" i="4"/>
  <c r="P49" i="4"/>
  <c r="P27" i="4"/>
  <c r="P17" i="4"/>
  <c r="P11" i="4"/>
  <c r="P50" i="4" l="1"/>
  <c r="K52" i="4"/>
  <c r="P52" i="4" s="1"/>
</calcChain>
</file>

<file path=xl/sharedStrings.xml><?xml version="1.0" encoding="utf-8"?>
<sst xmlns="http://schemas.openxmlformats.org/spreadsheetml/2006/main" count="421" uniqueCount="300">
  <si>
    <r>
      <t xml:space="preserve">Emissions Type 
</t>
    </r>
    <r>
      <rPr>
        <sz val="10"/>
        <color theme="1"/>
        <rFont val="Calibri"/>
        <family val="2"/>
        <scheme val="minor"/>
      </rPr>
      <t>(Main ClearPath Tab)</t>
    </r>
  </si>
  <si>
    <r>
      <t xml:space="preserve">Emissions Activity or Source
</t>
    </r>
    <r>
      <rPr>
        <sz val="10"/>
        <color theme="1"/>
        <rFont val="Calibri"/>
        <family val="2"/>
        <scheme val="minor"/>
      </rPr>
      <t>(ClearPath Calculator)</t>
    </r>
  </si>
  <si>
    <t xml:space="preserve">BUILT ENVIRONMENT </t>
  </si>
  <si>
    <t xml:space="preserve">Residential Energy </t>
  </si>
  <si>
    <t xml:space="preserve">Emissions from Grid Electricity </t>
  </si>
  <si>
    <t xml:space="preserve">Emissions from Stationary Fuel </t>
  </si>
  <si>
    <t xml:space="preserve">Commercial Energy </t>
  </si>
  <si>
    <t>Emissions from Stationary Fuel Combustion</t>
  </si>
  <si>
    <t xml:space="preserve">On Road Transportation </t>
  </si>
  <si>
    <t xml:space="preserve">Aviation Travel </t>
  </si>
  <si>
    <t>Emissions from Off Road Vehicles</t>
  </si>
  <si>
    <t>Water and Wastewater</t>
  </si>
  <si>
    <t>Fugitive Emissions from Septic Systems</t>
  </si>
  <si>
    <t>Nitrification/Denitrification Process N2O Emissions from Wastewater Treatment </t>
  </si>
  <si>
    <t>Process N2O from Effluent Discharge to Rivers and Estuaries </t>
  </si>
  <si>
    <t xml:space="preserve">Solid Waste   </t>
  </si>
  <si>
    <t>Waste Generation</t>
  </si>
  <si>
    <t>Combustion of Solid Waste Generated by the Community </t>
  </si>
  <si>
    <t>Process and Fugitive Emissions</t>
  </si>
  <si>
    <t>Column Header</t>
  </si>
  <si>
    <t>Description</t>
  </si>
  <si>
    <t>Emissions Type</t>
  </si>
  <si>
    <t>Emissions Activity/Source</t>
  </si>
  <si>
    <t>Inventory Records</t>
  </si>
  <si>
    <t>Emissions</t>
  </si>
  <si>
    <t xml:space="preserve">Legend: </t>
  </si>
  <si>
    <t xml:space="preserve">Table organization only. Do not alter, enter or calculate data in gray-shaded cells. </t>
  </si>
  <si>
    <t>Light blue are data entry cells.</t>
  </si>
  <si>
    <t xml:space="preserve">Shades of green are cells that contain calculations. Moderate green colored cells contain subtotals, darker green cells contain grand totals. </t>
  </si>
  <si>
    <t xml:space="preserve">Yellow cells are not final and need to be completed or checked. </t>
  </si>
  <si>
    <r>
      <t xml:space="preserve">Inventory Records 
</t>
    </r>
    <r>
      <rPr>
        <sz val="10"/>
        <color theme="1"/>
        <rFont val="Calibri"/>
        <family val="2"/>
        <scheme val="minor"/>
      </rPr>
      <t>(Entered in ClearPath)</t>
    </r>
  </si>
  <si>
    <t xml:space="preserve">Residential Electricity </t>
  </si>
  <si>
    <t xml:space="preserve">Residential Natural Gas </t>
  </si>
  <si>
    <t xml:space="preserve">Residential Fuel Oil </t>
  </si>
  <si>
    <t xml:space="preserve">Residential LPG </t>
  </si>
  <si>
    <t xml:space="preserve">Commercial Electricity </t>
  </si>
  <si>
    <t xml:space="preserve">Commercial Natural Gas </t>
  </si>
  <si>
    <t xml:space="preserve">Commercial Fuel Oil </t>
  </si>
  <si>
    <t xml:space="preserve">Commercial LPG </t>
  </si>
  <si>
    <t xml:space="preserve">Passenger Air Travel </t>
  </si>
  <si>
    <t xml:space="preserve">Landfill Waste Generation </t>
  </si>
  <si>
    <t xml:space="preserve">Combustion of Solid Waste </t>
  </si>
  <si>
    <t>Commercial LPG</t>
  </si>
  <si>
    <t>Metric</t>
  </si>
  <si>
    <t>N/A</t>
  </si>
  <si>
    <t>Residential Electricity</t>
  </si>
  <si>
    <t>Residential Natural Gas</t>
  </si>
  <si>
    <t>DEMOGRAPHICS</t>
  </si>
  <si>
    <t>MWCOG Cooperative Forecasts</t>
  </si>
  <si>
    <t xml:space="preserve">Sources and Notes: </t>
  </si>
  <si>
    <r>
      <rPr>
        <b/>
        <vertAlign val="superscript"/>
        <sz val="14"/>
        <color theme="1"/>
        <rFont val="Calibri"/>
        <family val="2"/>
        <scheme val="minor"/>
      </rPr>
      <t xml:space="preserve">2 </t>
    </r>
    <r>
      <rPr>
        <sz val="11"/>
        <color theme="1"/>
        <rFont val="Calibri"/>
        <family val="2"/>
        <scheme val="minor"/>
      </rPr>
      <t>U.S. Census Bureau. American Community Survey</t>
    </r>
  </si>
  <si>
    <t>Subheader: Home Heating Fuel; Rows: "Fuel oil, kerosene, etc" and "Bottled, tank or LP gas"</t>
  </si>
  <si>
    <t>www.costar.com</t>
  </si>
  <si>
    <r>
      <rPr>
        <i/>
        <u/>
        <sz val="11"/>
        <color theme="1"/>
        <rFont val="Calibri"/>
        <family val="2"/>
        <scheme val="minor"/>
      </rPr>
      <t>Note</t>
    </r>
    <r>
      <rPr>
        <sz val="11"/>
        <color theme="1"/>
        <rFont val="Calibri"/>
        <family val="2"/>
        <scheme val="minor"/>
      </rPr>
      <t>:</t>
    </r>
    <r>
      <rPr>
        <i/>
        <sz val="11"/>
        <color theme="1"/>
        <rFont val="Calibri"/>
        <family val="2"/>
        <scheme val="minor"/>
      </rPr>
      <t xml:space="preserve"> </t>
    </r>
    <r>
      <rPr>
        <sz val="11"/>
        <color theme="1"/>
        <rFont val="Calibri"/>
        <family val="2"/>
        <scheme val="minor"/>
      </rPr>
      <t xml:space="preserve">MWCOG has a license for the CoStar database. MWCOG's main use of the CoStar database is in the development of the annual regional commercial construction reports. </t>
    </r>
  </si>
  <si>
    <t>https://www.eia.gov/consumption/commercial/data/2012/</t>
  </si>
  <si>
    <t xml:space="preserve">Row: Energy Sources, Fuel Oil; Column: Fuel Oil Energy Intensity, South </t>
  </si>
  <si>
    <t>https://www.eia.gov/consumption/commercial/data/2012/c&amp;e/cfm/c35.php</t>
  </si>
  <si>
    <t>Section II. Findings. Page 8. Table 1: Annual Trip Originations by Airport</t>
  </si>
  <si>
    <t>Appendix H. Page 65. Table 16: Originating Passengers by Jurisdiction</t>
  </si>
  <si>
    <t>www.mwcog.org/documents/2016/11/16/washington-baltimore-regional-air-passenger-survey-geographic-findings-report-airport-access/</t>
  </si>
  <si>
    <t>Webpage last accessed: July 2017</t>
  </si>
  <si>
    <r>
      <rPr>
        <vertAlign val="superscript"/>
        <sz val="11"/>
        <color theme="1"/>
        <rFont val="Calibri"/>
        <family val="2"/>
        <scheme val="minor"/>
      </rPr>
      <t xml:space="preserve">  </t>
    </r>
    <r>
      <rPr>
        <sz val="11"/>
        <color theme="1"/>
        <rFont val="Calibri"/>
        <family val="2"/>
        <scheme val="minor"/>
      </rPr>
      <t>MWCOG. (2013). Washington-Baltimore Regional Air Passenger Survey Geographic Findings Report 2011</t>
    </r>
  </si>
  <si>
    <t>Section II. Findings. Page 6. Table 1: Annual Trip Originations by Airport</t>
  </si>
  <si>
    <t>Appendix G. Page 68. Table G-1: Originating Passengers by Jurisdiction</t>
  </si>
  <si>
    <r>
      <rPr>
        <vertAlign val="superscript"/>
        <sz val="11"/>
        <color theme="1"/>
        <rFont val="Calibri"/>
        <family val="2"/>
        <scheme val="minor"/>
      </rPr>
      <t xml:space="preserve">  </t>
    </r>
    <r>
      <rPr>
        <sz val="11"/>
        <color theme="1"/>
        <rFont val="Calibri"/>
        <family val="2"/>
        <scheme val="minor"/>
      </rPr>
      <t xml:space="preserve">Bureau of Transportation Statistics. Airline Information: Revenue Passenger Miles. </t>
    </r>
  </si>
  <si>
    <t>All Carriers, Domestic and International by Origin Airport for All Airports, BWI, Dulles, and Reagan</t>
  </si>
  <si>
    <t>https://www.transtats.bts.gov/Data_Elements.aspx?Data=3</t>
  </si>
  <si>
    <t>https://ghgdata.epa.gov/</t>
  </si>
  <si>
    <t>Round 8.3 Cooperative Forecasting Summary Tables - Adopted October 8, 2014 (Excel Spreadsheet)</t>
  </si>
  <si>
    <t>Round 8.4 Cooperative Forecasting Summary Tables - Adopted October 14, 2015 (Excel Spreadsheet)</t>
  </si>
  <si>
    <r>
      <t xml:space="preserve">Consumption (kWh) </t>
    </r>
    <r>
      <rPr>
        <vertAlign val="superscript"/>
        <sz val="11"/>
        <color theme="1"/>
        <rFont val="Calibri"/>
        <family val="2"/>
        <scheme val="minor"/>
      </rPr>
      <t>1</t>
    </r>
  </si>
  <si>
    <r>
      <t>Consumption (Therms)</t>
    </r>
    <r>
      <rPr>
        <vertAlign val="superscript"/>
        <sz val="11"/>
        <color theme="1"/>
        <rFont val="Calibri"/>
        <family val="2"/>
        <scheme val="minor"/>
      </rPr>
      <t xml:space="preserve"> 1</t>
    </r>
  </si>
  <si>
    <r>
      <t xml:space="preserve">Consumption (Gallons) </t>
    </r>
    <r>
      <rPr>
        <vertAlign val="superscript"/>
        <sz val="11"/>
        <color theme="1"/>
        <rFont val="Calibri"/>
        <family val="2"/>
        <scheme val="minor"/>
      </rPr>
      <t>3</t>
    </r>
  </si>
  <si>
    <r>
      <t>Consumption (Gallons)</t>
    </r>
    <r>
      <rPr>
        <vertAlign val="superscript"/>
        <sz val="11"/>
        <color theme="1"/>
        <rFont val="Calibri"/>
        <family val="2"/>
        <scheme val="minor"/>
      </rPr>
      <t xml:space="preserve"> 3</t>
    </r>
  </si>
  <si>
    <r>
      <t># of Commercial Buildings</t>
    </r>
    <r>
      <rPr>
        <vertAlign val="superscript"/>
        <sz val="11"/>
        <color theme="1"/>
        <rFont val="Calibri"/>
        <family val="2"/>
        <scheme val="minor"/>
      </rPr>
      <t xml:space="preserve"> 4</t>
    </r>
  </si>
  <si>
    <r>
      <t>Total Commercial Sq Footage</t>
    </r>
    <r>
      <rPr>
        <vertAlign val="superscript"/>
        <sz val="11"/>
        <color theme="1"/>
        <rFont val="Calibri"/>
        <family val="2"/>
        <scheme val="minor"/>
      </rPr>
      <t xml:space="preserve"> 4</t>
    </r>
  </si>
  <si>
    <r>
      <t>Consumption (Gallons)</t>
    </r>
    <r>
      <rPr>
        <vertAlign val="superscript"/>
        <sz val="11"/>
        <color theme="1"/>
        <rFont val="Calibri"/>
        <family val="2"/>
        <scheme val="minor"/>
      </rPr>
      <t xml:space="preserve"> 5</t>
    </r>
  </si>
  <si>
    <r>
      <t># of Accounts</t>
    </r>
    <r>
      <rPr>
        <vertAlign val="superscript"/>
        <sz val="11"/>
        <color theme="1"/>
        <rFont val="Calibri"/>
        <family val="2"/>
        <scheme val="minor"/>
      </rPr>
      <t xml:space="preserve"> 1</t>
    </r>
  </si>
  <si>
    <r>
      <t># of Households Using Fuel Oil</t>
    </r>
    <r>
      <rPr>
        <vertAlign val="superscript"/>
        <sz val="11"/>
        <color theme="1"/>
        <rFont val="Calibri"/>
        <family val="2"/>
        <scheme val="minor"/>
      </rPr>
      <t xml:space="preserve"> 2</t>
    </r>
  </si>
  <si>
    <r>
      <t xml:space="preserve"># of Households Using LPG </t>
    </r>
    <r>
      <rPr>
        <vertAlign val="superscript"/>
        <sz val="11"/>
        <color theme="1"/>
        <rFont val="Calibri"/>
        <family val="2"/>
        <scheme val="minor"/>
      </rPr>
      <t>2</t>
    </r>
  </si>
  <si>
    <r>
      <rPr>
        <i/>
        <u/>
        <sz val="11"/>
        <color theme="1"/>
        <rFont val="Calibri"/>
        <family val="2"/>
        <scheme val="minor"/>
      </rPr>
      <t>Note</t>
    </r>
    <r>
      <rPr>
        <sz val="11"/>
        <color theme="1"/>
        <rFont val="Calibri"/>
        <family val="2"/>
        <scheme val="minor"/>
      </rPr>
      <t xml:space="preserve">: A combination of local, regional and state solid waste reports were used in the development of the solid waste data for this inventory. Local and state reports helped determine waste disposed to landfill v waste-to-energy. </t>
    </r>
  </si>
  <si>
    <t>Table B23. Energy Sources, Floorspace, 2003 South and 2012 South Atlantic</t>
  </si>
  <si>
    <t>Table C35. Fuel oil consumption and conditional energy intensity by Census region, 2003 and 2012</t>
  </si>
  <si>
    <t xml:space="preserve">  Energy Information Administration (EIA). (2007, 2016). Commercial Buildings Energy Consumption Survey (CBECS) </t>
  </si>
  <si>
    <t xml:space="preserve">  MWCOG. (2008). Washington-Baltimore Regional Air Passenger Survey Geographic Findings Report </t>
  </si>
  <si>
    <t>Page 10. Table 3: Originating Passengers by Jurisdiction, 2007 data</t>
  </si>
  <si>
    <r>
      <rPr>
        <vertAlign val="superscript"/>
        <sz val="11"/>
        <color theme="1"/>
        <rFont val="Calibri"/>
        <family val="2"/>
        <scheme val="minor"/>
      </rPr>
      <t xml:space="preserve"> </t>
    </r>
    <r>
      <rPr>
        <sz val="11"/>
        <color theme="1"/>
        <rFont val="Calibri"/>
        <family val="2"/>
        <scheme val="minor"/>
      </rPr>
      <t xml:space="preserve"> MWCOG. (2005). Washington-Baltimore Regional Air Passenger Survey Geographic Findings Report </t>
    </r>
  </si>
  <si>
    <t>Round 8.0 Cooperative Forecasting Summary Tables - Adopted November 10, 2010 (Excel Spreadsheet)</t>
  </si>
  <si>
    <t>Fugitive Emissions from Natural Gas Distribution </t>
  </si>
  <si>
    <r>
      <t>Total Natural Gas Consumption (Therms)</t>
    </r>
    <r>
      <rPr>
        <vertAlign val="superscript"/>
        <sz val="11"/>
        <color theme="1"/>
        <rFont val="Calibri"/>
        <family val="2"/>
        <scheme val="minor"/>
      </rPr>
      <t xml:space="preserve"> 1</t>
    </r>
  </si>
  <si>
    <t>General Housing Characteristics (ACS, DP04)</t>
  </si>
  <si>
    <t>Emissions from Agricultural Activities</t>
  </si>
  <si>
    <t>Agriculture</t>
  </si>
  <si>
    <t>https://cast.chesapeakebay.net</t>
  </si>
  <si>
    <t xml:space="preserve">AG Module </t>
  </si>
  <si>
    <t>www.epa.gov/statelocalenergy/download-state-inventory-and-projection-tool</t>
  </si>
  <si>
    <t xml:space="preserve">Rail Transportation </t>
  </si>
  <si>
    <t>https://www.transit.dot.gov/ntd/data-product/2015-annual-database-energy-consumption</t>
  </si>
  <si>
    <t>https://www.transit.dot.gov/ntd/data-product/2012-annual-databases-energy-consumption</t>
  </si>
  <si>
    <t>https://www.transit.dot.gov/ntd/data-product/2005-annual-database-energy-consumption</t>
  </si>
  <si>
    <r>
      <rPr>
        <i/>
        <u/>
        <sz val="11"/>
        <color theme="1"/>
        <rFont val="Calibri"/>
        <family val="2"/>
        <scheme val="minor"/>
      </rPr>
      <t>Note</t>
    </r>
    <r>
      <rPr>
        <sz val="11"/>
        <color theme="1"/>
        <rFont val="Calibri"/>
        <family val="2"/>
        <scheme val="minor"/>
      </rPr>
      <t xml:space="preserve">: FTA provides passenger rail diesel consumption data for transit authorities. Emissions are calculated using diesel consumption in gallons and a percent attributable to metropolitan Washington. 59% of MARC stations are located in the COG region in MD. 75% of VRE stations are located in Northern VA. Emissions are then downscaled to local jurisdictions by population.  </t>
    </r>
  </si>
  <si>
    <t xml:space="preserve"> MWCOG. (2016). Original 2005 Greenhouse Gas Inventory </t>
  </si>
  <si>
    <t xml:space="preserve">MWCOG Cooperative Forecasts </t>
  </si>
  <si>
    <t xml:space="preserve">Enteric Fermentation </t>
  </si>
  <si>
    <t xml:space="preserve">Manure Management </t>
  </si>
  <si>
    <r>
      <t xml:space="preserve">Manure Management </t>
    </r>
    <r>
      <rPr>
        <sz val="10"/>
        <color theme="1"/>
        <rFont val="Calibri"/>
        <family val="2"/>
        <scheme val="minor"/>
      </rPr>
      <t>(all enteric fermentation metrics + chickens)</t>
    </r>
  </si>
  <si>
    <r>
      <t xml:space="preserve">Ag Soils </t>
    </r>
    <r>
      <rPr>
        <sz val="10"/>
        <color theme="1"/>
        <rFont val="Calibri"/>
        <family val="2"/>
        <scheme val="minor"/>
      </rPr>
      <t>(all enteric fermentation and manure management metrics + crop production and fertilizer use)</t>
    </r>
  </si>
  <si>
    <t xml:space="preserve">Ag Soils </t>
  </si>
  <si>
    <r>
      <t>Emissions (MMTCO</t>
    </r>
    <r>
      <rPr>
        <b/>
        <vertAlign val="subscript"/>
        <sz val="14"/>
        <color theme="1"/>
        <rFont val="Calibri"/>
        <family val="2"/>
        <scheme val="minor"/>
      </rPr>
      <t>2</t>
    </r>
    <r>
      <rPr>
        <b/>
        <sz val="14"/>
        <color theme="1"/>
        <rFont val="Calibri"/>
        <family val="2"/>
        <scheme val="minor"/>
      </rPr>
      <t xml:space="preserve">e) </t>
    </r>
  </si>
  <si>
    <t>Annual livestock count, crop acreage, fertilizer applied</t>
  </si>
  <si>
    <t>https://www.agcensus.usda.gov/</t>
  </si>
  <si>
    <r>
      <t>Emissions (MTCO</t>
    </r>
    <r>
      <rPr>
        <b/>
        <vertAlign val="subscript"/>
        <sz val="14"/>
        <color theme="1"/>
        <rFont val="Calibri"/>
        <family val="2"/>
        <scheme val="minor"/>
      </rPr>
      <t>2</t>
    </r>
    <r>
      <rPr>
        <b/>
        <sz val="14"/>
        <color theme="1"/>
        <rFont val="Calibri"/>
        <family val="2"/>
        <scheme val="minor"/>
      </rPr>
      <t xml:space="preserve">e) </t>
    </r>
  </si>
  <si>
    <r>
      <t>Sq Feet of Commercial Space Using LPG</t>
    </r>
    <r>
      <rPr>
        <vertAlign val="superscript"/>
        <sz val="11"/>
        <color theme="1"/>
        <rFont val="Calibri"/>
        <family val="2"/>
        <scheme val="minor"/>
      </rPr>
      <t>5</t>
    </r>
  </si>
  <si>
    <r>
      <rPr>
        <i/>
        <u/>
        <sz val="11"/>
        <rFont val="Calibri"/>
        <family val="2"/>
        <scheme val="minor"/>
      </rPr>
      <t>Note</t>
    </r>
    <r>
      <rPr>
        <sz val="11"/>
        <rFont val="Calibri"/>
        <family val="2"/>
        <scheme val="minor"/>
      </rPr>
      <t>: On Road emissions account for all VMT occuring within the jurisdiction's boundary, including trips that start, stop, and pass through the jurisdiction with no stops.</t>
    </r>
  </si>
  <si>
    <t>Section II. Findings. Page 13. Table 1: Annual Trip Originations by Airport</t>
  </si>
  <si>
    <t>Appendix H. Page 79. Table 21: Originating Passengers by Jurisdiction</t>
  </si>
  <si>
    <t>https://www.mwcog.org/documents/2019/04/08/washington-baltimore-regional-air-passenger-survey-geographic-findings-report-airport-access/</t>
  </si>
  <si>
    <t>Webpage last accessed: February 2020</t>
  </si>
  <si>
    <t xml:space="preserve">  MWCOG. (2016). Washington-Baltimore Regional Air Passenger Survey Geographic Findings Report 2015</t>
  </si>
  <si>
    <t>https://www.transit.dot.gov/ntd/data-product/2018-annual-database-energy-consumption</t>
  </si>
  <si>
    <t>Round 9.1 Cooperative Forecasting Summary Tables - Adopted October 10, 2018 (Excel Spreadsheet)</t>
  </si>
  <si>
    <r>
      <rPr>
        <i/>
        <u/>
        <sz val="11"/>
        <color theme="1"/>
        <rFont val="Calibri"/>
        <family val="2"/>
        <scheme val="minor"/>
      </rPr>
      <t>Note</t>
    </r>
    <r>
      <rPr>
        <sz val="11"/>
        <color theme="1"/>
        <rFont val="Calibri"/>
        <family val="2"/>
        <scheme val="minor"/>
      </rPr>
      <t xml:space="preserve">: CAST model outputs are entered into the EPA AG Module, which calculates the GHG emissions based on state-level agricultural and emission factors. CAST model provides an urban fertilizer application output for the District of Columbia and Virginia independent cities. Urban fertilizer for Maryland cities are downscaled from county data. </t>
    </r>
  </si>
  <si>
    <t>https://data.census.gov/cedsci/</t>
  </si>
  <si>
    <t>Crop yields per acre</t>
  </si>
  <si>
    <t xml:space="preserve">COMMUNITY GREENHOUSE GAS INVENTORY </t>
  </si>
  <si>
    <t>% Change, 2005-2020</t>
  </si>
  <si>
    <t>% Change, 2005 - 2020</t>
  </si>
  <si>
    <t xml:space="preserve">Population is leveraged in the regional models and calculations for transportation, wastewater, and HFCs. Population is also used to calculate per capita emissions. </t>
  </si>
  <si>
    <t>Round 9.1a Cooperative Forecasting Summary Tables - Adopted November 1, 2019 (Excel Spreadsheet)</t>
  </si>
  <si>
    <t>https://www.mwcog.org/documents/2021/12/02/cooperative-forecasts-employment-population-and-household-forecasts-by-transportation-analysis-zone-cooperative-forecast-demographics-housing-population/</t>
  </si>
  <si>
    <t>Webpage last accessed: July 2022</t>
  </si>
  <si>
    <t>5 year estimates 2005-2009, 2011-2015, and 2016-2020</t>
  </si>
  <si>
    <r>
      <rPr>
        <b/>
        <vertAlign val="superscript"/>
        <sz val="14"/>
        <color theme="1"/>
        <rFont val="Calibri"/>
        <family val="2"/>
        <scheme val="minor"/>
      </rPr>
      <t>1</t>
    </r>
    <r>
      <rPr>
        <b/>
        <sz val="14"/>
        <color theme="1"/>
        <rFont val="Calibri"/>
        <family val="2"/>
        <scheme val="minor"/>
      </rPr>
      <t xml:space="preserve"> </t>
    </r>
    <r>
      <rPr>
        <sz val="11"/>
        <color theme="1"/>
        <rFont val="Calibri"/>
        <family val="2"/>
        <scheme val="minor"/>
      </rPr>
      <t>MWCOG. (2022). Metropolitan Washington Energy Utility Data Survey Analysis for 2005, 2012, 2015, 2018 and 2020</t>
    </r>
  </si>
  <si>
    <t>https://www.eia.gov/consumption/residential/</t>
  </si>
  <si>
    <t>Table CE2.4. Annual Household Site Fuel Consumption in the South Region, 2009 and 2015</t>
  </si>
  <si>
    <t>Table US8. Average Consumption by Fuels Used, 2005</t>
  </si>
  <si>
    <r>
      <rPr>
        <b/>
        <vertAlign val="superscript"/>
        <sz val="14"/>
        <color theme="1"/>
        <rFont val="Calibri"/>
        <family val="2"/>
        <scheme val="minor"/>
      </rPr>
      <t>3</t>
    </r>
    <r>
      <rPr>
        <b/>
        <sz val="14"/>
        <color theme="1"/>
        <rFont val="Calibri"/>
        <family val="2"/>
        <scheme val="minor"/>
      </rPr>
      <t xml:space="preserve"> </t>
    </r>
    <r>
      <rPr>
        <sz val="11"/>
        <color theme="1"/>
        <rFont val="Calibri"/>
        <family val="2"/>
        <scheme val="minor"/>
      </rPr>
      <t>Energy Information Administration (EIA). (2005, 2009, and 2015). Residential Energy Consumption Survey (RECS)</t>
    </r>
  </si>
  <si>
    <r>
      <rPr>
        <b/>
        <vertAlign val="superscript"/>
        <sz val="14"/>
        <rFont val="Calibri"/>
        <family val="2"/>
        <scheme val="minor"/>
      </rPr>
      <t>4</t>
    </r>
    <r>
      <rPr>
        <sz val="11"/>
        <rFont val="Calibri"/>
        <family val="2"/>
        <scheme val="minor"/>
      </rPr>
      <t xml:space="preserve"> CoStar. (2015, 2018, and 2020). Commercial Property Records. </t>
    </r>
  </si>
  <si>
    <r>
      <rPr>
        <b/>
        <vertAlign val="superscript"/>
        <sz val="14"/>
        <rFont val="Calibri"/>
        <family val="2"/>
        <scheme val="minor"/>
      </rPr>
      <t>5</t>
    </r>
    <r>
      <rPr>
        <sz val="11"/>
        <rFont val="Calibri"/>
        <family val="2"/>
        <scheme val="minor"/>
      </rPr>
      <t xml:space="preserve"> Energy Information Administration (EIA). (2022). Commercial Buildings Energy Consumption Survey (CBECS) </t>
    </r>
  </si>
  <si>
    <t>Table B20. Energy sources, floorspace, 2018</t>
  </si>
  <si>
    <t>Row: Census region and division, South Atlantic; Columns: Total floorspace, Energy sources used, All buildings and Fuel oil columns</t>
  </si>
  <si>
    <t>Webpage last accessed: November 2021</t>
  </si>
  <si>
    <t>Webpage last accessed: June 2022</t>
  </si>
  <si>
    <t>Metropolitan Washington Council of Governments. (2019). Transportation Planning Board Constrained Long Range Plan (CLRP), Version 2.3.57 travel demand model, MOVES2014b mobile emissions model, and Round 9.1 Cooperative Forecasts</t>
  </si>
  <si>
    <t xml:space="preserve">MWCOG. (2019). 2017 Washington-Baltimore Regional Air Passenger Survey Geographic Findings Report </t>
  </si>
  <si>
    <t xml:space="preserve"> MWCOG. (2020-2021). COVID-19 Travel Monitoring Snapshots</t>
  </si>
  <si>
    <t>https://www.mwcog.org/documents/2021/01/07/covid-19-travel-monitoring-snapshot-covid19-featured-publications-traffic-monitoring/</t>
  </si>
  <si>
    <t>Webpage last accessed: February 2022</t>
  </si>
  <si>
    <t>Webpage last accessed: April 2022</t>
  </si>
  <si>
    <t>https://www.epa.gov/ghgemissions/inventory-us-greenhouse-gas-emissions-and-sinks</t>
  </si>
  <si>
    <t xml:space="preserve">2005, 2012, 2015, 2018 and 2020 Annual Energy Consumption </t>
  </si>
  <si>
    <t>https://www.transit.dot.gov/ntd/data-product/2020-annual-database-energy-consumption</t>
  </si>
  <si>
    <t>Website Last Accessed: November 2021</t>
  </si>
  <si>
    <t xml:space="preserve">  U.S. EPA. (2017, 2021). EPA State GHG Inventory and Projection Tool.</t>
  </si>
  <si>
    <t>Webpage last accessed: March 2022</t>
  </si>
  <si>
    <t xml:space="preserve">  USDA. (2007, 2012, 2018, 2020). National Agricultural Statistics Service </t>
  </si>
  <si>
    <t>Website Last Accessed: May 2022</t>
  </si>
  <si>
    <t xml:space="preserve"> MWCOG. (2022). 2020 Washington-Baltimore Regional Air Travel Counts Analysis </t>
  </si>
  <si>
    <t xml:space="preserve"> Montgomery County Maryland Division of Solid Waste Services. Comprehensive Ten-Year Solid Waste Management Plan 2020 - 2029</t>
  </si>
  <si>
    <t>Section 3</t>
  </si>
  <si>
    <t>https://www.montgomerycountymd.gov/sws/programs/solid-waste-plan.html</t>
  </si>
  <si>
    <t>Webpage last accessed: May 2022</t>
  </si>
  <si>
    <r>
      <rPr>
        <i/>
        <u/>
        <sz val="11"/>
        <rFont val="Calibri"/>
        <family val="2"/>
      </rPr>
      <t>Note</t>
    </r>
    <r>
      <rPr>
        <sz val="11"/>
        <rFont val="Calibri"/>
        <family val="2"/>
      </rPr>
      <t xml:space="preserve">: Washington Gas provided zip code level account and consumption data from 2009 - 2016 with an "unassigned" category to protect the privacy of some accounts. Since 2017, an "unassigned" category has not been provided and those accounts and consumption are attributed to the jurisdiction in which they reside. This does not affect the overall consumption and emissions for the region when comparing across inventory years; however, it may be one reason for a noticable increase in 2018 consumption and emissions at the individual jurisdiction level.  </t>
    </r>
  </si>
  <si>
    <t xml:space="preserve">MWCOG conducts community inventories for the region and all its member local jurisdictions. In order to have comparable inventories that are consistent from the top down and bottom up, the same data sources and methodologies are used across all the inventories. Data comes from sources that are regularly available over the years to compare inventories across past, present, and any future inventories. MWCOG inventories have been verified as compliant with national and global protocols for greenhouse gas (GHG) accounting. MWCOG follows the U.S. Communities Protocol (USCP) as the methodology for these inventories. The data presented above includes the leading local data inputs called for by the USCP. The local data inputs and emission factors influence the resulting GHG emissions (see Output tab). </t>
  </si>
  <si>
    <r>
      <rPr>
        <i/>
        <u/>
        <sz val="11"/>
        <rFont val="Calibri"/>
        <family val="2"/>
        <scheme val="minor"/>
      </rPr>
      <t>Note</t>
    </r>
    <r>
      <rPr>
        <sz val="11"/>
        <rFont val="Calibri"/>
        <family val="2"/>
        <scheme val="minor"/>
      </rPr>
      <t xml:space="preserve">: CoStar and EIA data are used to calculate the commercial consumption of non-utility fuel. </t>
    </r>
  </si>
  <si>
    <r>
      <rPr>
        <i/>
        <u/>
        <sz val="11"/>
        <color theme="1"/>
        <rFont val="Calibri"/>
        <family val="2"/>
        <scheme val="minor"/>
      </rPr>
      <t>Note</t>
    </r>
    <r>
      <rPr>
        <sz val="11"/>
        <color theme="1"/>
        <rFont val="Calibri"/>
        <family val="2"/>
        <scheme val="minor"/>
      </rPr>
      <t xml:space="preserve">: EPA's greenhouse gas inventory for the U.S. provides an estimate total emissions from the commercial aircraft sector. This is downscaled to the local level using data from local passenger travel  surveys, local emplanements, and passenger miles. 2005 local passenger travel statistics are an interpolation of 2000 and 2007 data. Data in the 2018 column is from 2017. </t>
    </r>
  </si>
  <si>
    <t xml:space="preserve">Sector: Waste. Search by state, county, and or facility name for all facilities jurisdictions send municipal solid waste (MSW). Click on facility and data year. Under Facility Information and the question "Does the landfill have an active gas collection system?" there will be a Y/N answer.  </t>
  </si>
  <si>
    <r>
      <rPr>
        <i/>
        <u/>
        <sz val="11"/>
        <color theme="1"/>
        <rFont val="Calibri"/>
        <family val="2"/>
        <scheme val="minor"/>
      </rPr>
      <t>Note</t>
    </r>
    <r>
      <rPr>
        <sz val="11"/>
        <color theme="1"/>
        <rFont val="Calibri"/>
        <family val="2"/>
        <scheme val="minor"/>
      </rPr>
      <t xml:space="preserve">: EPA's US  greenhouse gas emissions inventory provides a national emissions estimate of substitutions for Ozone depleting substances, which primary result in HFC emissions as well as small amounts of perfluorocarbons (PFC) emissions. Data is not available at the local level for ozone depleting substances. The national total has been downscaled to the local level by population. </t>
    </r>
  </si>
  <si>
    <r>
      <t>Table: CO</t>
    </r>
    <r>
      <rPr>
        <vertAlign val="subscript"/>
        <sz val="11"/>
        <color theme="1"/>
        <rFont val="Calibri"/>
        <family val="2"/>
        <scheme val="minor"/>
      </rPr>
      <t>2</t>
    </r>
    <r>
      <rPr>
        <sz val="11"/>
        <color theme="1"/>
        <rFont val="Calibri"/>
        <family val="2"/>
        <scheme val="minor"/>
      </rPr>
      <t xml:space="preserve"> Emissions from Fossil Fuel Combustion in Transportation End-Use Sector (MMT CO</t>
    </r>
    <r>
      <rPr>
        <vertAlign val="subscript"/>
        <sz val="11"/>
        <color theme="1"/>
        <rFont val="Calibri"/>
        <family val="2"/>
        <scheme val="minor"/>
      </rPr>
      <t>2</t>
    </r>
    <r>
      <rPr>
        <sz val="11"/>
        <color theme="1"/>
        <rFont val="Calibri"/>
        <family val="2"/>
        <scheme val="minor"/>
      </rPr>
      <t xml:space="preserve"> Eq.), Commercial Aircraft row</t>
    </r>
  </si>
  <si>
    <r>
      <rPr>
        <vertAlign val="superscript"/>
        <sz val="11"/>
        <color theme="1"/>
        <rFont val="Calibri"/>
        <family val="2"/>
        <scheme val="minor"/>
      </rPr>
      <t xml:space="preserve">  </t>
    </r>
    <r>
      <rPr>
        <sz val="11"/>
        <color theme="1"/>
        <rFont val="Calibri"/>
        <family val="2"/>
        <scheme val="minor"/>
      </rPr>
      <t>U.S. Environmental Protection Agency. (multiple years). Inventory of U.S. GHG Emissions and Sinks - 1990-2020</t>
    </r>
  </si>
  <si>
    <t>Table: Recent Trends in U.S. Greenhouse Gas Emissions and Sinks (MMT CO2 Eq.), row titled "Substitution of Ozone Depleting Substances" under HFCs subheader</t>
  </si>
  <si>
    <r>
      <t>Metric Tons of CO2 Equivalent (MTCO2e) and Million Metric Tons of CO</t>
    </r>
    <r>
      <rPr>
        <vertAlign val="subscript"/>
        <sz val="11"/>
        <color theme="1"/>
        <rFont val="Calibri"/>
        <family val="2"/>
        <scheme val="minor"/>
      </rPr>
      <t>2</t>
    </r>
    <r>
      <rPr>
        <sz val="11"/>
        <color theme="1"/>
        <rFont val="Calibri"/>
        <family val="2"/>
        <scheme val="minor"/>
      </rPr>
      <t xml:space="preserve"> Equivalent (MMTCO</t>
    </r>
    <r>
      <rPr>
        <vertAlign val="subscript"/>
        <sz val="11"/>
        <color theme="1"/>
        <rFont val="Calibri"/>
        <family val="2"/>
        <scheme val="minor"/>
      </rPr>
      <t>2</t>
    </r>
    <r>
      <rPr>
        <sz val="11"/>
        <color theme="1"/>
        <rFont val="Calibri"/>
        <family val="2"/>
        <scheme val="minor"/>
      </rPr>
      <t xml:space="preserve">e) by emissions activity or source and percent change between 2005 and the latest inventory year. </t>
    </r>
  </si>
  <si>
    <t>% Change,
 2005-2020</t>
  </si>
  <si>
    <t>LAND USE</t>
  </si>
  <si>
    <t>GROSS GREENHOUSE GAS EMISSIONS (ALL SECTORS)</t>
  </si>
  <si>
    <t>NET GREENHOUSE GAS EMISSIONS (ALL SECTORS)</t>
  </si>
  <si>
    <t>Average Annual Emissions</t>
  </si>
  <si>
    <t>Average Annual Removals</t>
  </si>
  <si>
    <t>Forests and Trees Outside Forests</t>
  </si>
  <si>
    <t xml:space="preserve">Average Annual Emissions </t>
  </si>
  <si>
    <t>WASTE</t>
  </si>
  <si>
    <t xml:space="preserve">LAND USE </t>
  </si>
  <si>
    <r>
      <rPr>
        <b/>
        <vertAlign val="superscript"/>
        <sz val="14"/>
        <color theme="1"/>
        <rFont val="Calibri"/>
        <family val="2"/>
        <scheme val="minor"/>
      </rPr>
      <t xml:space="preserve">6 </t>
    </r>
    <r>
      <rPr>
        <vertAlign val="superscript"/>
        <sz val="11"/>
        <color theme="1"/>
        <rFont val="Calibri"/>
        <family val="2"/>
        <scheme val="minor"/>
      </rPr>
      <t xml:space="preserve"> </t>
    </r>
    <r>
      <rPr>
        <sz val="11"/>
        <color theme="1"/>
        <rFont val="Calibri"/>
        <family val="2"/>
        <scheme val="minor"/>
      </rPr>
      <t xml:space="preserve">MWCOG Cooperative Forecasts </t>
    </r>
  </si>
  <si>
    <r>
      <t xml:space="preserve">Population </t>
    </r>
    <r>
      <rPr>
        <vertAlign val="superscript"/>
        <sz val="11"/>
        <color theme="1"/>
        <rFont val="Calibri"/>
        <family val="2"/>
        <scheme val="minor"/>
      </rPr>
      <t>6</t>
    </r>
  </si>
  <si>
    <r>
      <t>Annual Vehicle Miles Travelled</t>
    </r>
    <r>
      <rPr>
        <vertAlign val="superscript"/>
        <sz val="11"/>
        <color theme="1"/>
        <rFont val="Calibri"/>
        <family val="2"/>
        <scheme val="minor"/>
      </rPr>
      <t xml:space="preserve"> 7</t>
    </r>
  </si>
  <si>
    <r>
      <t>Air Passengers Leaving BWI</t>
    </r>
    <r>
      <rPr>
        <vertAlign val="superscript"/>
        <sz val="11"/>
        <color theme="1"/>
        <rFont val="Calibri"/>
        <family val="2"/>
        <scheme val="minor"/>
      </rPr>
      <t xml:space="preserve"> 8</t>
    </r>
  </si>
  <si>
    <r>
      <t>Air Passengers Leaving DCA</t>
    </r>
    <r>
      <rPr>
        <vertAlign val="superscript"/>
        <sz val="11"/>
        <color theme="1"/>
        <rFont val="Calibri"/>
        <family val="2"/>
        <scheme val="minor"/>
      </rPr>
      <t xml:space="preserve"> 8</t>
    </r>
  </si>
  <si>
    <r>
      <t>Air Passengers Leaving IAD</t>
    </r>
    <r>
      <rPr>
        <vertAlign val="superscript"/>
        <sz val="11"/>
        <color theme="1"/>
        <rFont val="Calibri"/>
        <family val="2"/>
        <scheme val="minor"/>
      </rPr>
      <t xml:space="preserve"> 8</t>
    </r>
  </si>
  <si>
    <r>
      <t>MTA Diesel Consumption</t>
    </r>
    <r>
      <rPr>
        <vertAlign val="superscript"/>
        <sz val="11"/>
        <color theme="1"/>
        <rFont val="Calibri"/>
        <family val="2"/>
        <scheme val="minor"/>
      </rPr>
      <t xml:space="preserve"> 9</t>
    </r>
  </si>
  <si>
    <r>
      <t>N/A</t>
    </r>
    <r>
      <rPr>
        <vertAlign val="superscript"/>
        <sz val="11"/>
        <color theme="1"/>
        <rFont val="Calibri"/>
        <family val="2"/>
        <scheme val="minor"/>
      </rPr>
      <t xml:space="preserve"> 7</t>
    </r>
  </si>
  <si>
    <r>
      <rPr>
        <b/>
        <vertAlign val="superscript"/>
        <sz val="14"/>
        <color theme="1"/>
        <rFont val="Calibri"/>
        <family val="2"/>
        <scheme val="minor"/>
      </rPr>
      <t>8</t>
    </r>
    <r>
      <rPr>
        <sz val="11"/>
        <color theme="1"/>
        <rFont val="Calibri"/>
        <family val="2"/>
        <scheme val="minor"/>
      </rPr>
      <t xml:space="preserve"> MWCOG. (2022). 2020 Air Trips by Jurisdiction Excel Spreadsheet</t>
    </r>
  </si>
  <si>
    <r>
      <rPr>
        <b/>
        <vertAlign val="superscript"/>
        <sz val="14"/>
        <color theme="1"/>
        <rFont val="Calibri"/>
        <family val="2"/>
        <scheme val="minor"/>
      </rPr>
      <t>9</t>
    </r>
    <r>
      <rPr>
        <vertAlign val="superscript"/>
        <sz val="11"/>
        <color theme="1"/>
        <rFont val="Calibri"/>
        <family val="2"/>
        <scheme val="minor"/>
      </rPr>
      <t xml:space="preserve"> </t>
    </r>
    <r>
      <rPr>
        <sz val="11"/>
        <color theme="1"/>
        <rFont val="Calibri"/>
        <family val="2"/>
        <scheme val="minor"/>
      </rPr>
      <t>Federal Transit Administration. National Transit Database</t>
    </r>
  </si>
  <si>
    <r>
      <rPr>
        <b/>
        <vertAlign val="superscript"/>
        <sz val="14"/>
        <color theme="1"/>
        <rFont val="Calibri"/>
        <family val="2"/>
        <scheme val="minor"/>
      </rPr>
      <t xml:space="preserve">7 </t>
    </r>
    <r>
      <rPr>
        <sz val="11"/>
        <color theme="1"/>
        <rFont val="Calibri"/>
        <family val="2"/>
        <scheme val="minor"/>
      </rPr>
      <t>Metropolitan Washington Council of Governments. (2022). Transportation Planning Board Constrained Long Range Plan (CLRP), Gen2/Version 2.3.78 travel demand model, MOVES2014b mobile emissions model, and Round 9.1a Cooperative Forecasts</t>
    </r>
  </si>
  <si>
    <r>
      <rPr>
        <b/>
        <vertAlign val="superscript"/>
        <sz val="14"/>
        <color theme="1"/>
        <rFont val="Calibri"/>
        <family val="2"/>
        <scheme val="minor"/>
      </rPr>
      <t>11</t>
    </r>
    <r>
      <rPr>
        <sz val="11"/>
        <color theme="1"/>
        <rFont val="Calibri"/>
        <family val="2"/>
        <scheme val="minor"/>
      </rPr>
      <t xml:space="preserve"> US Environmental Protection Agency. (Multiple years). Facility Level Greenhouse Gas Tool (FLIGHT)</t>
    </r>
  </si>
  <si>
    <r>
      <rPr>
        <b/>
        <vertAlign val="superscript"/>
        <sz val="14"/>
        <color theme="1"/>
        <rFont val="Calibri"/>
        <family val="2"/>
        <scheme val="minor"/>
      </rPr>
      <t>12</t>
    </r>
    <r>
      <rPr>
        <sz val="11"/>
        <color theme="1"/>
        <rFont val="Calibri"/>
        <family val="2"/>
        <scheme val="minor"/>
      </rPr>
      <t xml:space="preserve"> MWCOG Regional Wastewater Flow Forecast Model for 2005, 2012, 2015, 2018 and 2020</t>
    </r>
  </si>
  <si>
    <r>
      <t>MSW Landfilled (tons)</t>
    </r>
    <r>
      <rPr>
        <vertAlign val="superscript"/>
        <sz val="11"/>
        <color theme="1"/>
        <rFont val="Calibri"/>
        <family val="2"/>
        <scheme val="minor"/>
      </rPr>
      <t>10</t>
    </r>
  </si>
  <si>
    <r>
      <t xml:space="preserve">Methane Collection at Receiving Landfill? </t>
    </r>
    <r>
      <rPr>
        <vertAlign val="superscript"/>
        <sz val="11"/>
        <color theme="1"/>
        <rFont val="Calibri"/>
        <family val="2"/>
        <scheme val="minor"/>
      </rPr>
      <t>11</t>
    </r>
  </si>
  <si>
    <r>
      <t>Mass of MSW Combusted (tons)</t>
    </r>
    <r>
      <rPr>
        <vertAlign val="superscript"/>
        <sz val="11"/>
        <color theme="1"/>
        <rFont val="Calibri"/>
        <family val="2"/>
        <scheme val="minor"/>
      </rPr>
      <t xml:space="preserve"> 10</t>
    </r>
  </si>
  <si>
    <r>
      <t>Population Served by Septic</t>
    </r>
    <r>
      <rPr>
        <vertAlign val="superscript"/>
        <sz val="11"/>
        <color theme="1"/>
        <rFont val="Calibri"/>
        <family val="2"/>
        <scheme val="minor"/>
      </rPr>
      <t xml:space="preserve"> 12</t>
    </r>
  </si>
  <si>
    <r>
      <t>Population Served by Sewer</t>
    </r>
    <r>
      <rPr>
        <vertAlign val="superscript"/>
        <sz val="11"/>
        <color theme="1"/>
        <rFont val="Calibri"/>
        <family val="2"/>
        <scheme val="minor"/>
      </rPr>
      <t xml:space="preserve"> 12</t>
    </r>
  </si>
  <si>
    <r>
      <t>Daily Nitrogen Load (kg N / day)</t>
    </r>
    <r>
      <rPr>
        <vertAlign val="superscript"/>
        <sz val="11"/>
        <color theme="1"/>
        <rFont val="Calibri"/>
        <family val="2"/>
        <scheme val="minor"/>
      </rPr>
      <t xml:space="preserve"> 12</t>
    </r>
  </si>
  <si>
    <r>
      <rPr>
        <b/>
        <vertAlign val="superscript"/>
        <sz val="14"/>
        <color theme="1"/>
        <rFont val="Calibri"/>
        <family val="2"/>
        <scheme val="minor"/>
      </rPr>
      <t>13</t>
    </r>
    <r>
      <rPr>
        <sz val="11"/>
        <color theme="1"/>
        <rFont val="Calibri"/>
        <family val="2"/>
        <scheme val="minor"/>
      </rPr>
      <t xml:space="preserve"> U.S. EPA. (2018, 2020). Chesapeake Assessment Scenario Tool (CAST).</t>
    </r>
  </si>
  <si>
    <r>
      <rPr>
        <b/>
        <vertAlign val="superscript"/>
        <sz val="14"/>
        <color theme="1"/>
        <rFont val="Calibri"/>
        <family val="2"/>
        <scheme val="minor"/>
      </rPr>
      <t xml:space="preserve">15 </t>
    </r>
    <r>
      <rPr>
        <sz val="11"/>
        <color theme="1"/>
        <rFont val="Calibri"/>
        <family val="2"/>
        <scheme val="minor"/>
      </rPr>
      <t xml:space="preserve">MWCOG Cooperative Forecasts  </t>
    </r>
  </si>
  <si>
    <t>https://icleiusa.org/LEARN/</t>
  </si>
  <si>
    <t>https://canopy.itreetools.org/</t>
  </si>
  <si>
    <r>
      <rPr>
        <b/>
        <vertAlign val="superscript"/>
        <sz val="14"/>
        <color theme="1"/>
        <rFont val="Calibri"/>
        <family val="2"/>
        <scheme val="minor"/>
      </rPr>
      <t>14</t>
    </r>
    <r>
      <rPr>
        <b/>
        <sz val="14"/>
        <color theme="1"/>
        <rFont val="Calibri"/>
        <family val="2"/>
        <scheme val="minor"/>
      </rPr>
      <t xml:space="preserve"> </t>
    </r>
    <r>
      <rPr>
        <sz val="11"/>
        <color theme="1"/>
        <rFont val="Calibri"/>
        <family val="2"/>
        <scheme val="minor"/>
      </rPr>
      <t>ICLEI, Global Forest Watch, Woodwell Climate Research Science Center. (2022). Land Emissions And Removals Navigator (LEARN) tool</t>
    </r>
  </si>
  <si>
    <r>
      <t>Poultry, Layers ('000 head)</t>
    </r>
    <r>
      <rPr>
        <vertAlign val="superscript"/>
        <sz val="11"/>
        <color theme="1"/>
        <rFont val="Calibri"/>
        <family val="2"/>
        <scheme val="minor"/>
      </rPr>
      <t>13</t>
    </r>
  </si>
  <si>
    <r>
      <t>Crop Production-Wheat ('000 bushels)</t>
    </r>
    <r>
      <rPr>
        <vertAlign val="superscript"/>
        <sz val="11"/>
        <color theme="1"/>
        <rFont val="Calibri"/>
        <family val="2"/>
        <scheme val="minor"/>
      </rPr>
      <t>13</t>
    </r>
  </si>
  <si>
    <r>
      <t>Crop Production-Soybeans ('000 bushels)</t>
    </r>
    <r>
      <rPr>
        <vertAlign val="superscript"/>
        <sz val="11"/>
        <color theme="1"/>
        <rFont val="Calibri"/>
        <family val="2"/>
        <scheme val="minor"/>
      </rPr>
      <t>13</t>
    </r>
  </si>
  <si>
    <r>
      <t>Fertilier Applied, Synthetic (kg N)</t>
    </r>
    <r>
      <rPr>
        <vertAlign val="superscript"/>
        <sz val="11"/>
        <color theme="1"/>
        <rFont val="Calibri"/>
        <family val="2"/>
        <scheme val="minor"/>
      </rPr>
      <t>13</t>
    </r>
  </si>
  <si>
    <r>
      <t>Fertilier Applied, Manure (kg N)</t>
    </r>
    <r>
      <rPr>
        <vertAlign val="superscript"/>
        <sz val="11"/>
        <color theme="1"/>
        <rFont val="Calibri"/>
        <family val="2"/>
        <scheme val="minor"/>
      </rPr>
      <t>13</t>
    </r>
  </si>
  <si>
    <r>
      <t>Fertilier Applied, Biosolids (kg N)</t>
    </r>
    <r>
      <rPr>
        <vertAlign val="superscript"/>
        <sz val="11"/>
        <color theme="1"/>
        <rFont val="Calibri"/>
        <family val="2"/>
        <scheme val="minor"/>
      </rPr>
      <t>13</t>
    </r>
  </si>
  <si>
    <r>
      <t>Crop Production-Corn ('000 bushels)</t>
    </r>
    <r>
      <rPr>
        <vertAlign val="superscript"/>
        <sz val="11"/>
        <color theme="1"/>
        <rFont val="Calibri"/>
        <family val="2"/>
        <scheme val="minor"/>
      </rPr>
      <t>13</t>
    </r>
  </si>
  <si>
    <r>
      <t>Poultry, Turkeys ('000 head)</t>
    </r>
    <r>
      <rPr>
        <vertAlign val="superscript"/>
        <sz val="11"/>
        <color theme="1"/>
        <rFont val="Calibri"/>
        <family val="2"/>
        <scheme val="minor"/>
      </rPr>
      <t>13</t>
    </r>
  </si>
  <si>
    <r>
      <t>Poultry, Broilers ('000 head)</t>
    </r>
    <r>
      <rPr>
        <vertAlign val="superscript"/>
        <sz val="11"/>
        <color theme="1"/>
        <rFont val="Calibri"/>
        <family val="2"/>
        <scheme val="minor"/>
      </rPr>
      <t>13</t>
    </r>
  </si>
  <si>
    <r>
      <t>Horses ('000 head)</t>
    </r>
    <r>
      <rPr>
        <vertAlign val="superscript"/>
        <sz val="11"/>
        <color theme="1"/>
        <rFont val="Calibri"/>
        <family val="2"/>
        <scheme val="minor"/>
      </rPr>
      <t>13</t>
    </r>
  </si>
  <si>
    <r>
      <t>Swine ('000 head)</t>
    </r>
    <r>
      <rPr>
        <vertAlign val="superscript"/>
        <sz val="11"/>
        <color theme="1"/>
        <rFont val="Calibri"/>
        <family val="2"/>
        <scheme val="minor"/>
      </rPr>
      <t>13</t>
    </r>
  </si>
  <si>
    <r>
      <t>Goats ('000 head)</t>
    </r>
    <r>
      <rPr>
        <vertAlign val="superscript"/>
        <sz val="11"/>
        <color theme="1"/>
        <rFont val="Calibri"/>
        <family val="2"/>
        <scheme val="minor"/>
      </rPr>
      <t>13</t>
    </r>
  </si>
  <si>
    <r>
      <t>Sheep ('000 head)</t>
    </r>
    <r>
      <rPr>
        <vertAlign val="superscript"/>
        <sz val="11"/>
        <color theme="1"/>
        <rFont val="Calibri"/>
        <family val="2"/>
        <scheme val="minor"/>
      </rPr>
      <t>13</t>
    </r>
  </si>
  <si>
    <r>
      <t>Beef Cattle ('000 head)</t>
    </r>
    <r>
      <rPr>
        <vertAlign val="superscript"/>
        <sz val="11"/>
        <color theme="1"/>
        <rFont val="Calibri"/>
        <family val="2"/>
        <scheme val="minor"/>
      </rPr>
      <t>13</t>
    </r>
  </si>
  <si>
    <r>
      <t>Dairy Cows ('000 head)</t>
    </r>
    <r>
      <rPr>
        <vertAlign val="superscript"/>
        <sz val="11"/>
        <color theme="1"/>
        <rFont val="Calibri"/>
        <family val="2"/>
        <scheme val="minor"/>
      </rPr>
      <t>13</t>
    </r>
  </si>
  <si>
    <r>
      <t>Sq Feet of Commercial Space Using Fuel Oil</t>
    </r>
    <r>
      <rPr>
        <vertAlign val="superscript"/>
        <sz val="11"/>
        <color theme="1"/>
        <rFont val="Calibri"/>
        <family val="2"/>
        <scheme val="minor"/>
      </rPr>
      <t>5</t>
    </r>
  </si>
  <si>
    <r>
      <t>Population</t>
    </r>
    <r>
      <rPr>
        <vertAlign val="superscript"/>
        <sz val="11"/>
        <color theme="1"/>
        <rFont val="Calibri"/>
        <family val="2"/>
        <scheme val="minor"/>
      </rPr>
      <t>15</t>
    </r>
  </si>
  <si>
    <r>
      <t>Housing Units</t>
    </r>
    <r>
      <rPr>
        <vertAlign val="superscript"/>
        <sz val="11"/>
        <color theme="1"/>
        <rFont val="Calibri"/>
        <family val="2"/>
        <scheme val="minor"/>
      </rPr>
      <t>15</t>
    </r>
  </si>
  <si>
    <r>
      <t>Employment</t>
    </r>
    <r>
      <rPr>
        <vertAlign val="superscript"/>
        <sz val="11"/>
        <color theme="1"/>
        <rFont val="Calibri"/>
        <family val="2"/>
        <scheme val="minor"/>
      </rPr>
      <t>15</t>
    </r>
  </si>
  <si>
    <t xml:space="preserve">See Resources Icon for the Guide </t>
  </si>
  <si>
    <t>https://www.google.com/earth/about/versions/</t>
  </si>
  <si>
    <t xml:space="preserve">  World Resources Institute. (2022). Guide to calculating tree canopy and canopy change outside of forests for US communitites using i-Tree Canopy. </t>
  </si>
  <si>
    <t xml:space="preserve">  Google Earth Pro</t>
  </si>
  <si>
    <t xml:space="preserve">  i-Tree Canopy Tool </t>
  </si>
  <si>
    <t xml:space="preserve">Residential Energy Emissions Subtotal </t>
  </si>
  <si>
    <t xml:space="preserve">Commercial Energy Emissions Subtotal </t>
  </si>
  <si>
    <t xml:space="preserve">Process and Fugitive Emissions Subtotal </t>
  </si>
  <si>
    <t xml:space="preserve">Agriculture Emissions Subtotal </t>
  </si>
  <si>
    <t xml:space="preserve">Forests and Trees Outside Forests </t>
  </si>
  <si>
    <t xml:space="preserve">Water and Wastewater Subtotal </t>
  </si>
  <si>
    <t xml:space="preserve">Commuter Rail </t>
  </si>
  <si>
    <t xml:space="preserve">Natural Gas Fugitive </t>
  </si>
  <si>
    <t xml:space="preserve">On Road Mobile </t>
  </si>
  <si>
    <t xml:space="preserve">Off Road Mobile  </t>
  </si>
  <si>
    <t xml:space="preserve">Septic System  </t>
  </si>
  <si>
    <t xml:space="preserve">Sewer System  </t>
  </si>
  <si>
    <t xml:space="preserve">N2O Effluent Discharge  </t>
  </si>
  <si>
    <t>Forests Converted to Non-Forests</t>
  </si>
  <si>
    <t xml:space="preserve">Disturbances in Forests Remaining Forests </t>
  </si>
  <si>
    <t>Loss of Trees Outside Forests</t>
  </si>
  <si>
    <t>Forests Remaining Forests</t>
  </si>
  <si>
    <t>Non-Forests Converted to Forests</t>
  </si>
  <si>
    <t>Trees Outside Forests</t>
  </si>
  <si>
    <t xml:space="preserve">On Road Mobile  </t>
  </si>
  <si>
    <t>Hydrofluorocarbon (HFCs)</t>
  </si>
  <si>
    <t xml:space="preserve">Other Process and Fugitive </t>
  </si>
  <si>
    <t xml:space="preserve">Emissions Subtotal </t>
  </si>
  <si>
    <t>Forest and Trees Net Greenhouse Gas Flux</t>
  </si>
  <si>
    <t xml:space="preserve">Removals Subtotal </t>
  </si>
  <si>
    <t xml:space="preserve">Residential Stationary Fuel Subtotal </t>
  </si>
  <si>
    <t xml:space="preserve">Commercial Stationary Fuel Subtotal </t>
  </si>
  <si>
    <t xml:space="preserve">This column lists the main tabs in the online ClearPath tool's GHG inventory entry pages. </t>
  </si>
  <si>
    <t xml:space="preserve">Transportation and Mobile </t>
  </si>
  <si>
    <t xml:space="preserve">TRANSPORTATION AND MOBILE </t>
  </si>
  <si>
    <t>TRANSPORTATION AND MOBILE</t>
  </si>
  <si>
    <t xml:space="preserve">TRANSPORTATION AND MOBILE EMISSIONS SUBTOTAL </t>
  </si>
  <si>
    <t xml:space="preserve">Solid Waste Subtotal </t>
  </si>
  <si>
    <t>WASTE EMISSIONS SUBTOTAL</t>
  </si>
  <si>
    <t xml:space="preserve">from 2005 - 2020. </t>
  </si>
  <si>
    <t>INVENTORY INPUTS - MONTGOMERY COUNTY TOTALS</t>
  </si>
  <si>
    <t>DETAILED EMISSIONS RESULTS TABLE - MONTGOMERY COUNTY TOTALS</t>
  </si>
  <si>
    <t xml:space="preserve">GREENHOUSE GAS TRENDS CHART - MONTGOMERY COUNTY </t>
  </si>
  <si>
    <t xml:space="preserve">Montgomery County greenhouse gas emissions decreased by </t>
  </si>
  <si>
    <t>Local Data Inputs</t>
  </si>
  <si>
    <t>YES (mostly)</t>
  </si>
  <si>
    <t xml:space="preserve">YES </t>
  </si>
  <si>
    <r>
      <rPr>
        <b/>
        <vertAlign val="superscript"/>
        <sz val="14"/>
        <color theme="1"/>
        <rFont val="Calibri"/>
        <family val="2"/>
        <scheme val="minor"/>
      </rPr>
      <t>10</t>
    </r>
    <r>
      <rPr>
        <b/>
        <sz val="14"/>
        <color theme="1"/>
        <rFont val="Calibri"/>
        <family val="2"/>
        <scheme val="minor"/>
      </rPr>
      <t xml:space="preserve"> </t>
    </r>
    <r>
      <rPr>
        <sz val="11"/>
        <color theme="1"/>
        <rFont val="Calibri"/>
        <family val="2"/>
        <scheme val="minor"/>
      </rPr>
      <t>Montgomery County Department of Environment, Data provided by Stan Edwards, via email</t>
    </r>
  </si>
  <si>
    <r>
      <t>Average Annual Hectares Lost</t>
    </r>
    <r>
      <rPr>
        <vertAlign val="superscript"/>
        <sz val="11"/>
        <color theme="1"/>
        <rFont val="Calibri"/>
        <family val="2"/>
        <scheme val="minor"/>
      </rPr>
      <t xml:space="preserve">14 </t>
    </r>
  </si>
  <si>
    <r>
      <t>Hectares Maintained</t>
    </r>
    <r>
      <rPr>
        <vertAlign val="superscript"/>
        <sz val="11"/>
        <color theme="1"/>
        <rFont val="Calibri"/>
        <family val="2"/>
        <scheme val="minor"/>
      </rPr>
      <t xml:space="preserve">14 </t>
    </r>
  </si>
  <si>
    <r>
      <t>Average Annual Hectares Gained</t>
    </r>
    <r>
      <rPr>
        <vertAlign val="superscript"/>
        <sz val="11"/>
        <color theme="1"/>
        <rFont val="Calibri"/>
        <family val="2"/>
        <scheme val="minor"/>
      </rPr>
      <t xml:space="preserve">14 </t>
    </r>
  </si>
  <si>
    <r>
      <t>Hectares Maintained and Gained</t>
    </r>
    <r>
      <rPr>
        <vertAlign val="superscript"/>
        <sz val="11"/>
        <color theme="1"/>
        <rFont val="Calibri"/>
        <family val="2"/>
        <scheme val="minor"/>
      </rPr>
      <t xml:space="preserve">14 </t>
    </r>
  </si>
  <si>
    <r>
      <t>Average Annual Hectares Disturbed</t>
    </r>
    <r>
      <rPr>
        <vertAlign val="superscript"/>
        <sz val="11"/>
        <color theme="1"/>
        <rFont val="Calibri"/>
        <family val="2"/>
        <scheme val="minor"/>
      </rPr>
      <t xml:space="preserve">14 </t>
    </r>
  </si>
  <si>
    <t xml:space="preserve">RESIDENTIAL AND COMMERCIAL ENERGY EMISSIONS SUBTOTAL </t>
  </si>
  <si>
    <t xml:space="preserve">Greenhouse Gas Emissions Summary Table </t>
  </si>
  <si>
    <t>Sector</t>
  </si>
  <si>
    <r>
      <t>MTCO</t>
    </r>
    <r>
      <rPr>
        <vertAlign val="subscript"/>
        <sz val="11"/>
        <color theme="1"/>
        <rFont val="Calibri"/>
        <family val="2"/>
        <scheme val="minor"/>
      </rPr>
      <t>2</t>
    </r>
    <r>
      <rPr>
        <sz val="11"/>
        <color theme="1"/>
        <rFont val="Calibri"/>
        <family val="2"/>
        <scheme val="minor"/>
      </rPr>
      <t>e</t>
    </r>
  </si>
  <si>
    <t>Buildings</t>
  </si>
  <si>
    <t xml:space="preserve">Transportation </t>
  </si>
  <si>
    <t>Waste</t>
  </si>
  <si>
    <t xml:space="preserve">Other </t>
  </si>
  <si>
    <t>Forest &amp; Trees Removals</t>
  </si>
  <si>
    <t>2020 Goal</t>
  </si>
  <si>
    <t>Totals - Gross Emissions</t>
  </si>
  <si>
    <t>Totals - Net Emissions</t>
  </si>
  <si>
    <t>Other = Agriculture emissions + Process and Fugitive emissions</t>
  </si>
  <si>
    <t>2020 Goal = 20% below 2005 levels</t>
  </si>
  <si>
    <t>Webpage last accessed: November 2022</t>
  </si>
  <si>
    <r>
      <rPr>
        <i/>
        <u/>
        <sz val="11"/>
        <rFont val="Calibri"/>
        <family val="2"/>
      </rPr>
      <t>Notes</t>
    </r>
    <r>
      <rPr>
        <sz val="11"/>
        <rFont val="Calibri"/>
        <family val="2"/>
      </rPr>
      <t>: Resulting outputs are average annual emissions and removals. The LEARN tool was used to develop Forested results for 2001-2011 (serves as a 10-year base period covering the 2005 inventory), 2011-2016 5-year average annual results are applied to the 2012 and 2015 inventory, and 2016-2019 average annual change was applied to the 2018 and 2020 inventories. The i-Tree Canopy tool was used to develop Trees Outside of Forests (TOF) for 2006-2011, which is applied to the 2005 inventory. The i-Tree Canopy tool was also used to develop TOF for 2011-2016, which is applied to the 2012 and 2015 inventories. The LEARN tool Chesapeake Bay 1-meter resolution data was used to develop TOF from 2016-2019 and was applied to the 2018 and 2020 inventories. Since TOF leverages two different tools, caution is recommended when comparing across the years. While removals results align well across the tools, emissions results did not align as closely. However, the methodology differences on average resulted in a 0.3% difference in overall net GHG emission reductions. When future data is available covering 2020 data and beyond, the results will be updated.</t>
    </r>
  </si>
  <si>
    <t>There are significant uncertainties in the estimates.  Although not quantified here, typical GHG inventories of forests using similar approaches, including the national GHG inventory, report uncertainties in the net GHG balance that can be as high as ±45% (with 95% confidence).  In the results presented here, the most uncertain estimates involve emissions from land-use change which are based on well-documented remote-sensing products, but relatively few field observations from a statistical sampling of county forests.  While uncertainties can be high, the estimates can still provide useful information on the relative magnitude and importance of such GHGs; subsequent analyses can also provide information on the directionality of emissions and removals from land management.</t>
  </si>
  <si>
    <t>https://www.eia.gov/consumption/commercial/data/2018/</t>
  </si>
  <si>
    <t xml:space="preserve">Energy Information Administration (EIA). (2007, 2016). Commercial Buildings Energy Consumption Survey (CBECS) </t>
  </si>
  <si>
    <t xml:space="preserve">This column lists the ClearPath calculators used for the development of these inventories. These calculators are found under each of the main tabs in ClearPath.  </t>
  </si>
  <si>
    <t xml:space="preserve">This column lists COG's inventory record entries according to which calculator was used to create that entry. </t>
  </si>
  <si>
    <t>Emissions from Forest &amp; Tree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</si>
</sst>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0"/>
      <color theme="1"/>
      <name val="Calibri"/>
      <family val="2"/>
      <scheme val="minor"/>
    </font>
    <font>
      <b/>
      <vertAlign val="subscript"/>
      <sz val="14"/>
      <color theme="1"/>
      <name val="Calibri"/>
      <family val="2"/>
      <scheme val="minor"/>
    </font>
    <font>
      <b/>
      <sz val="12"/>
      <color theme="1"/>
      <name val="Calibri"/>
      <family val="2"/>
      <scheme val="minor"/>
    </font>
    <font>
      <b/>
      <sz val="11"/>
      <color rgb="FF000000"/>
      <name val="Calibri"/>
      <family val="2"/>
    </font>
    <font>
      <b/>
      <sz val="14"/>
      <color theme="0"/>
      <name val="Calibri"/>
      <family val="2"/>
      <scheme val="minor"/>
    </font>
    <font>
      <sz val="11"/>
      <name val="Calibri"/>
      <family val="2"/>
      <scheme val="minor"/>
    </font>
    <font>
      <vertAlign val="subscript"/>
      <sz val="11"/>
      <color theme="1"/>
      <name val="Calibri"/>
      <family val="2"/>
      <scheme val="minor"/>
    </font>
    <font>
      <b/>
      <sz val="14"/>
      <color theme="1"/>
      <name val="Calibri"/>
      <family val="2"/>
      <scheme val="minor"/>
    </font>
    <font>
      <sz val="11"/>
      <color theme="1"/>
      <name val="Calibri"/>
      <family val="2"/>
      <scheme val="minor"/>
    </font>
    <font>
      <b/>
      <sz val="18"/>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sz val="11"/>
      <name val="Calibri"/>
      <family val="2"/>
      <scheme val="minor"/>
    </font>
    <font>
      <b/>
      <vertAlign val="superscript"/>
      <sz val="14"/>
      <color theme="1"/>
      <name val="Calibri"/>
      <family val="2"/>
      <scheme val="minor"/>
    </font>
    <font>
      <u/>
      <sz val="11"/>
      <color theme="10"/>
      <name val="Calibri"/>
      <family val="2"/>
      <scheme val="minor"/>
    </font>
    <font>
      <i/>
      <sz val="11"/>
      <name val="Calibri"/>
      <family val="2"/>
      <scheme val="minor"/>
    </font>
    <font>
      <i/>
      <sz val="11"/>
      <color theme="1"/>
      <name val="Calibri"/>
      <family val="2"/>
      <scheme val="minor"/>
    </font>
    <font>
      <i/>
      <u/>
      <sz val="11"/>
      <color theme="1"/>
      <name val="Calibri"/>
      <family val="2"/>
      <scheme val="minor"/>
    </font>
    <font>
      <b/>
      <vertAlign val="superscript"/>
      <sz val="14"/>
      <name val="Calibri"/>
      <family val="2"/>
      <scheme val="minor"/>
    </font>
    <font>
      <i/>
      <u/>
      <sz val="11"/>
      <name val="Calibri"/>
      <family val="2"/>
      <scheme val="minor"/>
    </font>
    <font>
      <vertAlign val="superscript"/>
      <sz val="11"/>
      <color theme="1"/>
      <name val="Calibri"/>
      <family val="2"/>
      <scheme val="minor"/>
    </font>
    <font>
      <sz val="11"/>
      <name val="Calibri"/>
      <family val="2"/>
    </font>
    <font>
      <i/>
      <u/>
      <sz val="11"/>
      <name val="Calibri"/>
      <family val="2"/>
    </font>
    <font>
      <sz val="14"/>
      <color theme="1"/>
      <name val="Calibri"/>
      <family val="2"/>
      <scheme val="minor"/>
    </font>
    <font>
      <b/>
      <sz val="12"/>
      <name val="Calibri"/>
      <family val="2"/>
      <scheme val="minor"/>
    </font>
    <font>
      <b/>
      <sz val="11"/>
      <name val="Calibri"/>
      <family val="2"/>
      <scheme val="minor"/>
    </font>
    <font>
      <sz val="26"/>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503">
    <xf numFmtId="0" fontId="0" fillId="0" borderId="0" xfId="0"/>
    <xf numFmtId="0" fontId="0" fillId="0" borderId="0" xfId="0" applyAlignment="1">
      <alignment vertical="top"/>
    </xf>
    <xf numFmtId="0" fontId="3" fillId="0" borderId="0" xfId="0" applyFont="1" applyAlignment="1">
      <alignment vertical="top"/>
    </xf>
    <xf numFmtId="0" fontId="4" fillId="0" borderId="0" xfId="0" applyFont="1" applyAlignment="1">
      <alignment vertical="top"/>
    </xf>
    <xf numFmtId="0" fontId="8" fillId="3" borderId="19" xfId="0" applyFont="1" applyFill="1" applyBorder="1" applyAlignment="1">
      <alignment horizontal="center" vertical="center" wrapText="1"/>
    </xf>
    <xf numFmtId="0" fontId="9" fillId="4" borderId="15" xfId="0" applyFont="1" applyFill="1" applyBorder="1" applyAlignment="1">
      <alignment vertical="top"/>
    </xf>
    <xf numFmtId="0" fontId="9" fillId="4" borderId="17" xfId="0" applyFont="1" applyFill="1" applyBorder="1" applyAlignment="1">
      <alignment wrapText="1" readingOrder="1"/>
    </xf>
    <xf numFmtId="0" fontId="9" fillId="4" borderId="16" xfId="0" applyFont="1" applyFill="1" applyBorder="1" applyAlignment="1">
      <alignment vertical="top"/>
    </xf>
    <xf numFmtId="0" fontId="0" fillId="3" borderId="22" xfId="0" applyFill="1" applyBorder="1" applyAlignment="1">
      <alignment vertical="top"/>
    </xf>
    <xf numFmtId="0" fontId="0" fillId="3" borderId="2" xfId="0" applyFill="1" applyBorder="1" applyAlignment="1">
      <alignment vertical="top"/>
    </xf>
    <xf numFmtId="0" fontId="0" fillId="3" borderId="29" xfId="0" applyFill="1" applyBorder="1" applyAlignment="1">
      <alignment vertical="top"/>
    </xf>
    <xf numFmtId="0" fontId="10" fillId="3" borderId="29" xfId="0" applyFont="1" applyFill="1" applyBorder="1" applyAlignment="1">
      <alignment vertical="top" wrapText="1" readingOrder="1"/>
    </xf>
    <xf numFmtId="0" fontId="2" fillId="2" borderId="32" xfId="0" applyFont="1" applyFill="1" applyBorder="1" applyAlignment="1">
      <alignment vertical="top"/>
    </xf>
    <xf numFmtId="0" fontId="0" fillId="3" borderId="1" xfId="0" applyFill="1" applyBorder="1" applyAlignment="1">
      <alignment vertical="top"/>
    </xf>
    <xf numFmtId="0" fontId="0" fillId="3" borderId="28" xfId="0" applyFill="1" applyBorder="1" applyAlignment="1">
      <alignment vertical="top" wrapText="1"/>
    </xf>
    <xf numFmtId="0" fontId="0" fillId="3" borderId="33" xfId="0" applyFill="1" applyBorder="1" applyAlignment="1">
      <alignment vertical="top"/>
    </xf>
    <xf numFmtId="0" fontId="0" fillId="3" borderId="11" xfId="0" applyFill="1" applyBorder="1" applyAlignment="1">
      <alignment vertical="top"/>
    </xf>
    <xf numFmtId="0" fontId="2" fillId="0" borderId="0" xfId="0" applyFont="1"/>
    <xf numFmtId="0" fontId="2" fillId="2" borderId="29" xfId="0" applyFont="1" applyFill="1" applyBorder="1"/>
    <xf numFmtId="0" fontId="0" fillId="5" borderId="29" xfId="0" applyFill="1" applyBorder="1"/>
    <xf numFmtId="0" fontId="0" fillId="8" borderId="29" xfId="0" applyFill="1" applyBorder="1"/>
    <xf numFmtId="0" fontId="0" fillId="9" borderId="29" xfId="0" applyFill="1" applyBorder="1"/>
    <xf numFmtId="0" fontId="2" fillId="3" borderId="37" xfId="0" applyFont="1" applyFill="1" applyBorder="1" applyAlignment="1">
      <alignment horizontal="center" vertical="center" wrapText="1"/>
    </xf>
    <xf numFmtId="0" fontId="0" fillId="3" borderId="25" xfId="0" applyFill="1" applyBorder="1" applyAlignment="1">
      <alignment vertical="top"/>
    </xf>
    <xf numFmtId="0" fontId="10" fillId="3" borderId="22" xfId="0" applyFont="1" applyFill="1" applyBorder="1" applyAlignment="1">
      <alignment wrapText="1" readingOrder="1"/>
    </xf>
    <xf numFmtId="0" fontId="0" fillId="3" borderId="23" xfId="0" applyFill="1" applyBorder="1" applyAlignment="1">
      <alignment vertical="top"/>
    </xf>
    <xf numFmtId="0" fontId="0" fillId="3" borderId="26" xfId="0" applyFill="1" applyBorder="1" applyAlignment="1">
      <alignment vertical="top" wrapText="1"/>
    </xf>
    <xf numFmtId="0" fontId="0" fillId="3" borderId="22" xfId="0" applyFill="1" applyBorder="1" applyAlignment="1">
      <alignment horizontal="left" vertical="top"/>
    </xf>
    <xf numFmtId="0" fontId="12" fillId="0" borderId="0" xfId="0" applyFont="1" applyAlignment="1">
      <alignment vertical="top"/>
    </xf>
    <xf numFmtId="0" fontId="13" fillId="0" borderId="0" xfId="0" applyFont="1"/>
    <xf numFmtId="0" fontId="14" fillId="0" borderId="0" xfId="0" applyFont="1" applyAlignment="1">
      <alignment vertical="top"/>
    </xf>
    <xf numFmtId="0" fontId="15" fillId="3" borderId="43"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6" fillId="4" borderId="15" xfId="0" applyFont="1" applyFill="1" applyBorder="1" applyAlignment="1">
      <alignment vertical="top"/>
    </xf>
    <xf numFmtId="0" fontId="16" fillId="4" borderId="17" xfId="0" applyFont="1" applyFill="1" applyBorder="1" applyAlignment="1">
      <alignment wrapText="1" readingOrder="1"/>
    </xf>
    <xf numFmtId="0" fontId="16" fillId="4" borderId="41" xfId="0" applyFont="1" applyFill="1" applyBorder="1" applyAlignment="1">
      <alignment vertical="top"/>
    </xf>
    <xf numFmtId="0" fontId="16" fillId="4" borderId="10" xfId="0" applyFont="1" applyFill="1" applyBorder="1" applyAlignment="1">
      <alignment vertical="top"/>
    </xf>
    <xf numFmtId="164" fontId="16" fillId="4" borderId="46" xfId="1" applyNumberFormat="1" applyFont="1" applyFill="1" applyBorder="1" applyAlignment="1">
      <alignment vertical="center"/>
    </xf>
    <xf numFmtId="164" fontId="16" fillId="4" borderId="16" xfId="1" applyNumberFormat="1" applyFont="1" applyFill="1" applyBorder="1" applyAlignment="1">
      <alignment vertical="center"/>
    </xf>
    <xf numFmtId="0" fontId="13" fillId="3" borderId="2" xfId="0" applyFont="1" applyFill="1" applyBorder="1" applyAlignment="1">
      <alignment vertical="top"/>
    </xf>
    <xf numFmtId="0" fontId="13" fillId="3" borderId="25" xfId="0" applyFont="1" applyFill="1" applyBorder="1" applyAlignment="1">
      <alignment vertical="top"/>
    </xf>
    <xf numFmtId="0" fontId="18" fillId="3" borderId="29" xfId="0" applyFont="1" applyFill="1" applyBorder="1" applyAlignment="1">
      <alignment vertical="top" wrapText="1" readingOrder="1"/>
    </xf>
    <xf numFmtId="0" fontId="18" fillId="3" borderId="25" xfId="0" applyFont="1" applyFill="1" applyBorder="1" applyAlignment="1">
      <alignment vertical="top" wrapText="1" readingOrder="1"/>
    </xf>
    <xf numFmtId="0" fontId="13" fillId="3" borderId="42" xfId="0" applyFont="1" applyFill="1" applyBorder="1" applyAlignment="1">
      <alignment vertical="top"/>
    </xf>
    <xf numFmtId="0" fontId="16" fillId="4" borderId="32" xfId="0" applyFont="1" applyFill="1" applyBorder="1" applyAlignment="1">
      <alignment vertical="top"/>
    </xf>
    <xf numFmtId="0" fontId="16" fillId="4" borderId="4" xfId="0" applyFont="1" applyFill="1" applyBorder="1" applyAlignment="1">
      <alignment wrapText="1" readingOrder="1"/>
    </xf>
    <xf numFmtId="0" fontId="16" fillId="4" borderId="20" xfId="0" applyFont="1" applyFill="1" applyBorder="1" applyAlignment="1">
      <alignment vertical="top"/>
    </xf>
    <xf numFmtId="164" fontId="16" fillId="4" borderId="52" xfId="1" applyNumberFormat="1" applyFont="1" applyFill="1" applyBorder="1" applyAlignment="1">
      <alignment vertical="center"/>
    </xf>
    <xf numFmtId="164" fontId="16" fillId="4" borderId="5" xfId="1" applyNumberFormat="1" applyFont="1" applyFill="1" applyBorder="1" applyAlignment="1">
      <alignment vertical="center"/>
    </xf>
    <xf numFmtId="0" fontId="13" fillId="0" borderId="0" xfId="0" applyFont="1" applyAlignment="1">
      <alignment vertical="top"/>
    </xf>
    <xf numFmtId="0" fontId="0" fillId="0" borderId="0" xfId="0" applyAlignment="1">
      <alignment horizontal="left" vertical="top" wrapText="1"/>
    </xf>
    <xf numFmtId="0" fontId="20" fillId="0" borderId="0" xfId="3" applyAlignment="1">
      <alignment horizontal="left" indent="2"/>
    </xf>
    <xf numFmtId="0" fontId="0" fillId="0" borderId="0" xfId="0" applyAlignment="1">
      <alignment horizontal="left" indent="2"/>
    </xf>
    <xf numFmtId="0" fontId="21" fillId="0" borderId="0" xfId="3" applyFont="1" applyFill="1" applyAlignment="1">
      <alignment horizontal="left" indent="2"/>
    </xf>
    <xf numFmtId="0" fontId="10" fillId="0" borderId="0" xfId="0" applyFont="1" applyAlignment="1">
      <alignment horizontal="left" indent="2"/>
    </xf>
    <xf numFmtId="0" fontId="20" fillId="0" borderId="0" xfId="3" applyFill="1" applyAlignment="1">
      <alignment horizontal="left" indent="2"/>
    </xf>
    <xf numFmtId="0" fontId="22" fillId="0" borderId="0" xfId="0" applyFont="1" applyAlignment="1">
      <alignment horizontal="left" indent="2"/>
    </xf>
    <xf numFmtId="0" fontId="22" fillId="0" borderId="0" xfId="0" applyFont="1" applyAlignment="1">
      <alignment horizontal="left" indent="4"/>
    </xf>
    <xf numFmtId="0" fontId="10" fillId="0" borderId="0" xfId="3" applyFont="1" applyFill="1" applyAlignment="1">
      <alignment horizontal="left"/>
    </xf>
    <xf numFmtId="0" fontId="0" fillId="0" borderId="0" xfId="0" applyAlignment="1">
      <alignment horizontal="left" vertical="top" indent="2"/>
    </xf>
    <xf numFmtId="0" fontId="10" fillId="0" borderId="0" xfId="0" applyFont="1"/>
    <xf numFmtId="0" fontId="0" fillId="3" borderId="58" xfId="0" applyFill="1" applyBorder="1" applyAlignment="1">
      <alignment vertical="top" wrapText="1"/>
    </xf>
    <xf numFmtId="0" fontId="0" fillId="3" borderId="59" xfId="0" applyFill="1" applyBorder="1" applyAlignment="1">
      <alignment vertical="top" wrapText="1"/>
    </xf>
    <xf numFmtId="0" fontId="0" fillId="3" borderId="62" xfId="0" applyFill="1" applyBorder="1" applyAlignment="1">
      <alignment vertical="top" wrapText="1"/>
    </xf>
    <xf numFmtId="0" fontId="0" fillId="3" borderId="60" xfId="0" applyFill="1" applyBorder="1" applyAlignment="1">
      <alignment vertical="top" wrapText="1"/>
    </xf>
    <xf numFmtId="0" fontId="0" fillId="3" borderId="31" xfId="0" applyFill="1" applyBorder="1" applyAlignment="1">
      <alignment vertical="top" wrapText="1"/>
    </xf>
    <xf numFmtId="0" fontId="0" fillId="3" borderId="27" xfId="0" applyFill="1" applyBorder="1" applyAlignment="1">
      <alignment vertical="top" wrapText="1"/>
    </xf>
    <xf numFmtId="0" fontId="0" fillId="3" borderId="44" xfId="0" applyFill="1" applyBorder="1" applyAlignment="1">
      <alignment vertical="top" wrapText="1"/>
    </xf>
    <xf numFmtId="0" fontId="0" fillId="3" borderId="30" xfId="0" applyFill="1" applyBorder="1" applyAlignment="1">
      <alignment vertical="top" wrapText="1"/>
    </xf>
    <xf numFmtId="0" fontId="9" fillId="4" borderId="10" xfId="0" applyFont="1" applyFill="1" applyBorder="1" applyAlignment="1">
      <alignment vertical="top"/>
    </xf>
    <xf numFmtId="0" fontId="0" fillId="3" borderId="24" xfId="0" applyFill="1" applyBorder="1" applyAlignment="1">
      <alignment vertical="top" wrapText="1"/>
    </xf>
    <xf numFmtId="0" fontId="0" fillId="3" borderId="31" xfId="0" applyFill="1" applyBorder="1" applyAlignment="1">
      <alignment vertical="top"/>
    </xf>
    <xf numFmtId="0" fontId="0" fillId="3" borderId="51" xfId="0" applyFill="1" applyBorder="1" applyAlignment="1">
      <alignment vertical="top" wrapText="1"/>
    </xf>
    <xf numFmtId="0" fontId="0" fillId="3" borderId="44" xfId="0" applyFill="1" applyBorder="1" applyAlignment="1">
      <alignment vertical="top"/>
    </xf>
    <xf numFmtId="0" fontId="9" fillId="4" borderId="53" xfId="0" applyFont="1" applyFill="1" applyBorder="1" applyAlignment="1">
      <alignment vertical="top"/>
    </xf>
    <xf numFmtId="0" fontId="0" fillId="3" borderId="59" xfId="0" applyFill="1" applyBorder="1" applyAlignment="1">
      <alignment vertical="top"/>
    </xf>
    <xf numFmtId="0" fontId="0" fillId="3" borderId="60" xfId="0" applyFill="1" applyBorder="1" applyAlignment="1">
      <alignment vertical="top"/>
    </xf>
    <xf numFmtId="0" fontId="0" fillId="3" borderId="61" xfId="0" applyFill="1" applyBorder="1" applyAlignment="1">
      <alignment vertical="top"/>
    </xf>
    <xf numFmtId="0" fontId="0" fillId="3" borderId="61" xfId="0" applyFill="1" applyBorder="1" applyAlignment="1">
      <alignment vertical="top" wrapText="1"/>
    </xf>
    <xf numFmtId="0" fontId="15" fillId="3" borderId="63" xfId="0" applyFont="1" applyFill="1" applyBorder="1" applyAlignment="1">
      <alignment horizontal="center" vertical="center" wrapText="1"/>
    </xf>
    <xf numFmtId="164" fontId="13" fillId="5" borderId="54" xfId="1" applyNumberFormat="1" applyFont="1" applyFill="1" applyBorder="1" applyAlignment="1">
      <alignment horizontal="right" vertical="center"/>
    </xf>
    <xf numFmtId="0" fontId="15" fillId="3" borderId="11" xfId="0" applyFont="1" applyFill="1" applyBorder="1" applyAlignment="1">
      <alignment horizontal="center" vertical="center" wrapText="1"/>
    </xf>
    <xf numFmtId="0" fontId="9" fillId="4" borderId="32" xfId="0" applyFont="1" applyFill="1" applyBorder="1" applyAlignment="1">
      <alignment vertical="top"/>
    </xf>
    <xf numFmtId="0" fontId="0" fillId="5" borderId="6" xfId="0" applyFill="1" applyBorder="1" applyAlignment="1">
      <alignment horizontal="center" vertical="center" wrapText="1"/>
    </xf>
    <xf numFmtId="0" fontId="2" fillId="3" borderId="63" xfId="0" applyFont="1" applyFill="1" applyBorder="1" applyAlignment="1">
      <alignment horizontal="center" vertical="center" wrapText="1"/>
    </xf>
    <xf numFmtId="164" fontId="9" fillId="4" borderId="46" xfId="1" applyNumberFormat="1" applyFont="1" applyFill="1" applyBorder="1" applyAlignment="1">
      <alignment vertical="center"/>
    </xf>
    <xf numFmtId="164" fontId="9" fillId="4" borderId="41" xfId="1" applyNumberFormat="1" applyFont="1" applyFill="1" applyBorder="1" applyAlignment="1">
      <alignment vertical="center"/>
    </xf>
    <xf numFmtId="164" fontId="9" fillId="4" borderId="16" xfId="1" applyNumberFormat="1" applyFont="1" applyFill="1" applyBorder="1" applyAlignment="1">
      <alignment vertical="center"/>
    </xf>
    <xf numFmtId="0" fontId="10" fillId="3" borderId="25" xfId="0" applyFont="1" applyFill="1" applyBorder="1" applyAlignment="1">
      <alignment wrapText="1" readingOrder="1"/>
    </xf>
    <xf numFmtId="0" fontId="0" fillId="3" borderId="34" xfId="0" applyFill="1" applyBorder="1" applyAlignment="1">
      <alignment vertical="top" wrapText="1"/>
    </xf>
    <xf numFmtId="0" fontId="10" fillId="3" borderId="22" xfId="0" applyFont="1" applyFill="1" applyBorder="1" applyAlignment="1">
      <alignment vertical="top" wrapText="1" readingOrder="1"/>
    </xf>
    <xf numFmtId="0" fontId="0" fillId="3" borderId="23" xfId="0" applyFill="1" applyBorder="1" applyAlignment="1">
      <alignment vertical="top" wrapText="1"/>
    </xf>
    <xf numFmtId="0" fontId="0" fillId="3" borderId="13" xfId="0" applyFill="1" applyBorder="1" applyAlignment="1">
      <alignment vertical="top" wrapText="1"/>
    </xf>
    <xf numFmtId="0" fontId="0" fillId="3" borderId="3" xfId="0" applyFill="1" applyBorder="1" applyAlignment="1">
      <alignment vertical="top" wrapText="1"/>
    </xf>
    <xf numFmtId="0" fontId="0" fillId="3" borderId="24" xfId="0" applyFill="1" applyBorder="1" applyAlignment="1">
      <alignment vertical="top"/>
    </xf>
    <xf numFmtId="0" fontId="10" fillId="3" borderId="2" xfId="0" applyFont="1" applyFill="1" applyBorder="1" applyAlignment="1">
      <alignment vertical="top" wrapText="1" readingOrder="1"/>
    </xf>
    <xf numFmtId="0" fontId="0" fillId="3" borderId="3" xfId="0" applyFill="1" applyBorder="1" applyAlignment="1">
      <alignment vertical="top"/>
    </xf>
    <xf numFmtId="164" fontId="9" fillId="4" borderId="66" xfId="1" applyNumberFormat="1" applyFont="1" applyFill="1" applyBorder="1" applyAlignment="1">
      <alignment vertical="center"/>
    </xf>
    <xf numFmtId="164" fontId="13" fillId="5" borderId="36" xfId="1" applyNumberFormat="1" applyFont="1" applyFill="1" applyBorder="1" applyAlignment="1">
      <alignment vertical="center"/>
    </xf>
    <xf numFmtId="164" fontId="13" fillId="5" borderId="47" xfId="1" applyNumberFormat="1" applyFont="1" applyFill="1" applyBorder="1" applyAlignment="1">
      <alignment vertical="center"/>
    </xf>
    <xf numFmtId="164" fontId="13" fillId="5" borderId="48" xfId="1" applyNumberFormat="1" applyFont="1" applyFill="1" applyBorder="1" applyAlignment="1">
      <alignment vertical="center"/>
    </xf>
    <xf numFmtId="164" fontId="13" fillId="5" borderId="49" xfId="1" applyNumberFormat="1" applyFont="1" applyFill="1" applyBorder="1" applyAlignment="1">
      <alignment vertical="center"/>
    </xf>
    <xf numFmtId="164" fontId="13" fillId="5" borderId="50" xfId="1" applyNumberFormat="1" applyFont="1" applyFill="1" applyBorder="1" applyAlignment="1">
      <alignment vertical="center"/>
    </xf>
    <xf numFmtId="164" fontId="13" fillId="5" borderId="2" xfId="1" applyNumberFormat="1" applyFont="1" applyFill="1" applyBorder="1" applyAlignment="1">
      <alignment vertical="center"/>
    </xf>
    <xf numFmtId="164" fontId="13" fillId="5" borderId="29" xfId="1" applyNumberFormat="1" applyFont="1" applyFill="1" applyBorder="1" applyAlignment="1">
      <alignment vertical="center"/>
    </xf>
    <xf numFmtId="164" fontId="13" fillId="5" borderId="12" xfId="1" applyNumberFormat="1" applyFont="1" applyFill="1" applyBorder="1" applyAlignment="1">
      <alignment vertical="center"/>
    </xf>
    <xf numFmtId="164" fontId="13" fillId="5" borderId="54" xfId="1" applyNumberFormat="1" applyFont="1" applyFill="1" applyBorder="1" applyAlignment="1">
      <alignment vertical="center"/>
    </xf>
    <xf numFmtId="164" fontId="13" fillId="5" borderId="57" xfId="1" applyNumberFormat="1" applyFont="1" applyFill="1" applyBorder="1" applyAlignment="1">
      <alignment vertical="center"/>
    </xf>
    <xf numFmtId="164" fontId="13" fillId="5" borderId="55" xfId="1" applyNumberFormat="1" applyFont="1" applyFill="1" applyBorder="1" applyAlignment="1">
      <alignment vertical="center"/>
    </xf>
    <xf numFmtId="164" fontId="13" fillId="5" borderId="64" xfId="1" applyNumberFormat="1" applyFont="1" applyFill="1" applyBorder="1" applyAlignment="1">
      <alignment vertical="center"/>
    </xf>
    <xf numFmtId="164" fontId="13" fillId="5" borderId="56" xfId="1" applyNumberFormat="1" applyFont="1" applyFill="1" applyBorder="1" applyAlignment="1">
      <alignment vertical="center"/>
    </xf>
    <xf numFmtId="164" fontId="0" fillId="5" borderId="55" xfId="1" applyNumberFormat="1" applyFont="1" applyFill="1" applyBorder="1" applyAlignment="1">
      <alignment horizontal="right" vertical="center"/>
    </xf>
    <xf numFmtId="164" fontId="0" fillId="5" borderId="56" xfId="1" applyNumberFormat="1" applyFont="1" applyFill="1" applyBorder="1" applyAlignment="1">
      <alignment horizontal="right" vertical="center"/>
    </xf>
    <xf numFmtId="164" fontId="0" fillId="5" borderId="21" xfId="1" applyNumberFormat="1" applyFont="1" applyFill="1" applyBorder="1" applyAlignment="1">
      <alignment vertical="top" wrapText="1"/>
    </xf>
    <xf numFmtId="164" fontId="0" fillId="5" borderId="28" xfId="1" applyNumberFormat="1" applyFont="1" applyFill="1" applyBorder="1" applyAlignment="1">
      <alignment vertical="top" wrapText="1"/>
    </xf>
    <xf numFmtId="164" fontId="0" fillId="5" borderId="33" xfId="1" applyNumberFormat="1" applyFont="1" applyFill="1" applyBorder="1" applyAlignment="1">
      <alignment vertical="top" wrapText="1"/>
    </xf>
    <xf numFmtId="164" fontId="0" fillId="5" borderId="28" xfId="1" applyNumberFormat="1" applyFont="1" applyFill="1" applyBorder="1" applyAlignment="1">
      <alignment vertical="center" wrapText="1"/>
    </xf>
    <xf numFmtId="164" fontId="0" fillId="5" borderId="33" xfId="1" applyNumberFormat="1" applyFont="1" applyFill="1" applyBorder="1" applyAlignment="1">
      <alignment vertical="center" wrapText="1"/>
    </xf>
    <xf numFmtId="164" fontId="0" fillId="5" borderId="21" xfId="1" applyNumberFormat="1" applyFont="1" applyFill="1" applyBorder="1" applyAlignment="1">
      <alignment vertical="top"/>
    </xf>
    <xf numFmtId="164" fontId="0" fillId="5" borderId="33" xfId="1" applyNumberFormat="1" applyFont="1" applyFill="1" applyBorder="1" applyAlignment="1">
      <alignment vertical="center"/>
    </xf>
    <xf numFmtId="164" fontId="0" fillId="5" borderId="1" xfId="1" applyNumberFormat="1" applyFont="1" applyFill="1" applyBorder="1" applyAlignment="1">
      <alignment vertical="top"/>
    </xf>
    <xf numFmtId="164" fontId="0" fillId="5" borderId="1" xfId="1" applyNumberFormat="1" applyFont="1" applyFill="1" applyBorder="1" applyAlignment="1">
      <alignment vertical="center"/>
    </xf>
    <xf numFmtId="164" fontId="0" fillId="5" borderId="28" xfId="1" applyNumberFormat="1" applyFont="1" applyFill="1" applyBorder="1" applyAlignment="1">
      <alignment vertical="top"/>
    </xf>
    <xf numFmtId="164" fontId="0" fillId="5" borderId="11" xfId="1" applyNumberFormat="1" applyFont="1" applyFill="1" applyBorder="1" applyAlignment="1">
      <alignment vertical="top"/>
    </xf>
    <xf numFmtId="0" fontId="20" fillId="0" borderId="0" xfId="3" applyAlignment="1">
      <alignment horizontal="left" vertical="top" indent="2"/>
    </xf>
    <xf numFmtId="0" fontId="1" fillId="0" borderId="0" xfId="0" applyFont="1"/>
    <xf numFmtId="0" fontId="0" fillId="3" borderId="42" xfId="0" applyFill="1" applyBorder="1" applyAlignment="1">
      <alignment vertical="top" wrapText="1"/>
    </xf>
    <xf numFmtId="0" fontId="0" fillId="3" borderId="39" xfId="0" applyFill="1" applyBorder="1" applyAlignment="1">
      <alignment vertical="top" wrapText="1"/>
    </xf>
    <xf numFmtId="0" fontId="27" fillId="0" borderId="0" xfId="0" applyFont="1" applyAlignment="1">
      <alignment horizontal="left" vertical="center"/>
    </xf>
    <xf numFmtId="0" fontId="29" fillId="0" borderId="0" xfId="0" applyFont="1" applyAlignment="1">
      <alignment horizontal="center" vertical="center"/>
    </xf>
    <xf numFmtId="43" fontId="3" fillId="0" borderId="0" xfId="1" applyFont="1" applyFill="1" applyBorder="1"/>
    <xf numFmtId="0" fontId="0" fillId="5" borderId="21" xfId="0" applyFill="1" applyBorder="1" applyAlignment="1">
      <alignment vertical="top"/>
    </xf>
    <xf numFmtId="0" fontId="0" fillId="5" borderId="28" xfId="0" applyFill="1" applyBorder="1" applyAlignment="1">
      <alignment vertical="top" wrapText="1"/>
    </xf>
    <xf numFmtId="164" fontId="0" fillId="5" borderId="6" xfId="1" applyNumberFormat="1" applyFont="1" applyFill="1" applyBorder="1" applyAlignment="1">
      <alignment vertical="top" wrapText="1"/>
    </xf>
    <xf numFmtId="165" fontId="0" fillId="5" borderId="28" xfId="1" applyNumberFormat="1" applyFont="1" applyFill="1" applyBorder="1" applyAlignment="1">
      <alignment vertical="top" wrapText="1"/>
    </xf>
    <xf numFmtId="165" fontId="13" fillId="5" borderId="57" xfId="1" applyNumberFormat="1" applyFont="1" applyFill="1" applyBorder="1" applyAlignment="1">
      <alignment vertical="center"/>
    </xf>
    <xf numFmtId="165" fontId="13" fillId="5" borderId="55" xfId="1" applyNumberFormat="1" applyFont="1" applyFill="1" applyBorder="1" applyAlignment="1">
      <alignment vertical="center"/>
    </xf>
    <xf numFmtId="0" fontId="9" fillId="4" borderId="69" xfId="0" applyFont="1" applyFill="1" applyBorder="1" applyAlignment="1">
      <alignment vertical="top"/>
    </xf>
    <xf numFmtId="164" fontId="9" fillId="4" borderId="52" xfId="1" applyNumberFormat="1" applyFont="1" applyFill="1" applyBorder="1" applyAlignment="1">
      <alignment vertical="center"/>
    </xf>
    <xf numFmtId="164" fontId="9" fillId="4" borderId="20" xfId="1" applyNumberFormat="1" applyFont="1" applyFill="1" applyBorder="1" applyAlignment="1">
      <alignment vertical="center"/>
    </xf>
    <xf numFmtId="164" fontId="9" fillId="4" borderId="45" xfId="1" applyNumberFormat="1" applyFont="1" applyFill="1" applyBorder="1" applyAlignment="1">
      <alignment vertical="center"/>
    </xf>
    <xf numFmtId="164" fontId="9" fillId="4" borderId="5" xfId="1" applyNumberFormat="1" applyFont="1" applyFill="1" applyBorder="1" applyAlignment="1">
      <alignment vertical="center"/>
    </xf>
    <xf numFmtId="164" fontId="9" fillId="4" borderId="19" xfId="1" applyNumberFormat="1" applyFont="1" applyFill="1" applyBorder="1" applyAlignment="1">
      <alignment vertical="center"/>
    </xf>
    <xf numFmtId="164" fontId="0" fillId="5" borderId="65" xfId="1" applyNumberFormat="1" applyFont="1" applyFill="1" applyBorder="1" applyAlignment="1">
      <alignment horizontal="center" vertical="center"/>
    </xf>
    <xf numFmtId="164" fontId="0" fillId="5" borderId="57" xfId="1" applyNumberFormat="1" applyFont="1" applyFill="1" applyBorder="1" applyAlignment="1">
      <alignment vertical="center"/>
    </xf>
    <xf numFmtId="164" fontId="0" fillId="5" borderId="55" xfId="1" applyNumberFormat="1" applyFont="1" applyFill="1" applyBorder="1" applyAlignment="1">
      <alignment vertical="center" wrapText="1"/>
    </xf>
    <xf numFmtId="164" fontId="0" fillId="5" borderId="55" xfId="1" applyNumberFormat="1" applyFont="1" applyFill="1" applyBorder="1" applyAlignment="1">
      <alignment vertical="center"/>
    </xf>
    <xf numFmtId="164" fontId="0" fillId="5" borderId="29" xfId="1" applyNumberFormat="1" applyFont="1" applyFill="1" applyBorder="1" applyAlignment="1">
      <alignment vertical="center"/>
    </xf>
    <xf numFmtId="164" fontId="0" fillId="5" borderId="56" xfId="1" applyNumberFormat="1" applyFont="1" applyFill="1" applyBorder="1" applyAlignment="1">
      <alignment vertical="center"/>
    </xf>
    <xf numFmtId="164" fontId="0" fillId="5" borderId="12" xfId="1" applyNumberFormat="1" applyFont="1" applyFill="1" applyBorder="1" applyAlignment="1">
      <alignment vertical="center"/>
    </xf>
    <xf numFmtId="164" fontId="0" fillId="5" borderId="64" xfId="1" applyNumberFormat="1" applyFont="1" applyFill="1" applyBorder="1" applyAlignment="1">
      <alignment vertical="center"/>
    </xf>
    <xf numFmtId="164" fontId="0" fillId="5" borderId="25" xfId="1" applyNumberFormat="1" applyFont="1" applyFill="1" applyBorder="1" applyAlignment="1">
      <alignment vertical="center"/>
    </xf>
    <xf numFmtId="164" fontId="0" fillId="5" borderId="54" xfId="1" applyNumberFormat="1" applyFont="1" applyFill="1" applyBorder="1" applyAlignment="1">
      <alignment vertical="center" wrapText="1"/>
    </xf>
    <xf numFmtId="164" fontId="0" fillId="5" borderId="54" xfId="1" applyNumberFormat="1" applyFont="1" applyFill="1" applyBorder="1" applyAlignment="1">
      <alignment vertical="center"/>
    </xf>
    <xf numFmtId="164" fontId="0" fillId="5" borderId="2" xfId="1" applyNumberFormat="1" applyFont="1" applyFill="1" applyBorder="1" applyAlignment="1">
      <alignment vertical="center"/>
    </xf>
    <xf numFmtId="164" fontId="0" fillId="5" borderId="38" xfId="1" applyNumberFormat="1" applyFont="1" applyFill="1" applyBorder="1" applyAlignment="1">
      <alignment vertical="center"/>
    </xf>
    <xf numFmtId="164" fontId="0" fillId="5" borderId="39" xfId="1" applyNumberFormat="1" applyFont="1" applyFill="1" applyBorder="1" applyAlignment="1">
      <alignment vertical="center"/>
    </xf>
    <xf numFmtId="164" fontId="0" fillId="5" borderId="42" xfId="1" applyNumberFormat="1" applyFont="1" applyFill="1" applyBorder="1" applyAlignment="1">
      <alignment vertical="center"/>
    </xf>
    <xf numFmtId="0" fontId="9" fillId="4" borderId="41" xfId="0" applyFont="1" applyFill="1" applyBorder="1" applyAlignment="1">
      <alignment vertical="top"/>
    </xf>
    <xf numFmtId="164" fontId="1" fillId="5" borderId="55" xfId="1" applyNumberFormat="1" applyFont="1" applyFill="1" applyBorder="1" applyAlignment="1">
      <alignment vertical="center"/>
    </xf>
    <xf numFmtId="164" fontId="1" fillId="5" borderId="64" xfId="1" applyNumberFormat="1" applyFont="1" applyFill="1" applyBorder="1" applyAlignment="1">
      <alignment vertical="center"/>
    </xf>
    <xf numFmtId="164" fontId="0" fillId="5" borderId="40" xfId="1" applyNumberFormat="1" applyFont="1" applyFill="1" applyBorder="1" applyAlignment="1">
      <alignment vertical="center"/>
    </xf>
    <xf numFmtId="9" fontId="4" fillId="0" borderId="0" xfId="2" applyFont="1" applyFill="1" applyBorder="1" applyAlignment="1">
      <alignment vertical="center"/>
    </xf>
    <xf numFmtId="0" fontId="2" fillId="0" borderId="0" xfId="0" applyFont="1" applyAlignment="1">
      <alignment horizontal="left" vertical="top"/>
    </xf>
    <xf numFmtId="0" fontId="0" fillId="10" borderId="0" xfId="0" applyFill="1"/>
    <xf numFmtId="0" fontId="3" fillId="10" borderId="0" xfId="0" applyFont="1" applyFill="1" applyAlignment="1">
      <alignment vertical="top"/>
    </xf>
    <xf numFmtId="0" fontId="4" fillId="10" borderId="0" xfId="0" applyFont="1" applyFill="1" applyAlignment="1">
      <alignment vertical="top"/>
    </xf>
    <xf numFmtId="164" fontId="0" fillId="5" borderId="1" xfId="1" applyNumberFormat="1" applyFont="1" applyFill="1" applyBorder="1" applyAlignment="1">
      <alignment vertical="center" wrapText="1"/>
    </xf>
    <xf numFmtId="164" fontId="0" fillId="5" borderId="11" xfId="1" applyNumberFormat="1" applyFont="1" applyFill="1" applyBorder="1" applyAlignment="1">
      <alignment vertical="center" wrapText="1"/>
    </xf>
    <xf numFmtId="9" fontId="10" fillId="6" borderId="3" xfId="2" applyFont="1" applyFill="1" applyBorder="1" applyAlignment="1">
      <alignment vertical="center"/>
    </xf>
    <xf numFmtId="9" fontId="10" fillId="6" borderId="26" xfId="2" applyFont="1" applyFill="1" applyBorder="1" applyAlignment="1">
      <alignment vertical="center"/>
    </xf>
    <xf numFmtId="9" fontId="10" fillId="6" borderId="13" xfId="2" applyFont="1" applyFill="1" applyBorder="1" applyAlignment="1">
      <alignment vertical="center"/>
    </xf>
    <xf numFmtId="164" fontId="0" fillId="0" borderId="0" xfId="0" applyNumberFormat="1"/>
    <xf numFmtId="164" fontId="0" fillId="5" borderId="1" xfId="1" applyNumberFormat="1" applyFont="1" applyFill="1" applyBorder="1" applyAlignment="1">
      <alignment horizontal="right" vertical="top" wrapText="1"/>
    </xf>
    <xf numFmtId="43" fontId="0" fillId="6" borderId="2" xfId="1" applyFont="1" applyFill="1" applyBorder="1" applyAlignment="1">
      <alignment vertical="center" wrapText="1"/>
    </xf>
    <xf numFmtId="43" fontId="0" fillId="6" borderId="29" xfId="1" applyFont="1" applyFill="1" applyBorder="1" applyAlignment="1">
      <alignment vertical="center" wrapText="1"/>
    </xf>
    <xf numFmtId="43" fontId="0" fillId="6" borderId="12" xfId="1" applyFont="1" applyFill="1" applyBorder="1" applyAlignment="1">
      <alignment vertical="center" wrapText="1"/>
    </xf>
    <xf numFmtId="43" fontId="0" fillId="6" borderId="28" xfId="1" applyFont="1" applyFill="1" applyBorder="1" applyAlignment="1">
      <alignment vertical="center" wrapText="1"/>
    </xf>
    <xf numFmtId="2" fontId="0" fillId="6" borderId="28" xfId="1" applyNumberFormat="1" applyFont="1" applyFill="1" applyBorder="1" applyAlignment="1">
      <alignment vertical="center" wrapText="1"/>
    </xf>
    <xf numFmtId="164" fontId="0" fillId="5" borderId="35" xfId="1" applyNumberFormat="1" applyFont="1" applyFill="1" applyBorder="1" applyAlignment="1">
      <alignment vertical="center"/>
    </xf>
    <xf numFmtId="0" fontId="10" fillId="6" borderId="26" xfId="2" applyNumberFormat="1" applyFont="1" applyFill="1" applyBorder="1" applyAlignment="1">
      <alignment vertical="center"/>
    </xf>
    <xf numFmtId="164" fontId="1" fillId="5" borderId="2" xfId="1" applyNumberFormat="1" applyFont="1" applyFill="1" applyBorder="1" applyAlignment="1">
      <alignment vertical="center"/>
    </xf>
    <xf numFmtId="164" fontId="1" fillId="5" borderId="29" xfId="1" applyNumberFormat="1" applyFont="1" applyFill="1" applyBorder="1" applyAlignment="1">
      <alignment vertical="center"/>
    </xf>
    <xf numFmtId="164" fontId="13" fillId="5" borderId="47" xfId="1" applyNumberFormat="1" applyFont="1" applyFill="1" applyBorder="1" applyAlignment="1">
      <alignment horizontal="right" vertical="center"/>
    </xf>
    <xf numFmtId="0" fontId="15" fillId="3" borderId="56" xfId="0" applyFont="1" applyFill="1" applyBorder="1" applyAlignment="1">
      <alignment horizontal="center" vertical="center" wrapText="1"/>
    </xf>
    <xf numFmtId="164" fontId="16" fillId="4" borderId="66" xfId="1" applyNumberFormat="1" applyFont="1" applyFill="1" applyBorder="1" applyAlignment="1">
      <alignment vertical="center"/>
    </xf>
    <xf numFmtId="164" fontId="13" fillId="5" borderId="65" xfId="1" applyNumberFormat="1" applyFont="1" applyFill="1" applyBorder="1" applyAlignment="1">
      <alignment vertical="center"/>
    </xf>
    <xf numFmtId="164" fontId="16" fillId="4" borderId="69" xfId="1" applyNumberFormat="1" applyFont="1" applyFill="1" applyBorder="1" applyAlignment="1">
      <alignment vertical="center"/>
    </xf>
    <xf numFmtId="0" fontId="10" fillId="6" borderId="3" xfId="2" applyNumberFormat="1" applyFont="1" applyFill="1" applyBorder="1" applyAlignment="1">
      <alignment vertical="center"/>
    </xf>
    <xf numFmtId="43" fontId="0" fillId="5" borderId="64" xfId="1" applyFont="1" applyFill="1" applyBorder="1" applyAlignment="1">
      <alignment vertical="center" wrapText="1"/>
    </xf>
    <xf numFmtId="2" fontId="0" fillId="0" borderId="0" xfId="2" applyNumberFormat="1" applyFont="1"/>
    <xf numFmtId="10" fontId="0" fillId="0" borderId="0" xfId="2" applyNumberFormat="1" applyFont="1" applyFill="1"/>
    <xf numFmtId="166" fontId="0" fillId="0" borderId="0" xfId="2" applyNumberFormat="1" applyFont="1" applyFill="1"/>
    <xf numFmtId="166" fontId="0" fillId="0" borderId="0" xfId="0" applyNumberFormat="1"/>
    <xf numFmtId="164" fontId="0" fillId="5" borderId="64" xfId="1" applyNumberFormat="1" applyFont="1" applyFill="1" applyBorder="1" applyAlignment="1">
      <alignment vertical="center" wrapText="1"/>
    </xf>
    <xf numFmtId="0" fontId="0" fillId="0" borderId="0" xfId="0" applyAlignment="1">
      <alignment horizontal="left"/>
    </xf>
    <xf numFmtId="0" fontId="21" fillId="0" borderId="0" xfId="3" applyFont="1" applyAlignment="1">
      <alignment horizontal="left" indent="2"/>
    </xf>
    <xf numFmtId="164" fontId="0" fillId="5" borderId="54" xfId="1" applyNumberFormat="1" applyFont="1" applyFill="1" applyBorder="1" applyAlignment="1">
      <alignment horizontal="center" vertical="center"/>
    </xf>
    <xf numFmtId="165" fontId="13" fillId="5" borderId="47" xfId="1" applyNumberFormat="1" applyFont="1" applyFill="1" applyBorder="1" applyAlignment="1">
      <alignment vertical="center"/>
    </xf>
    <xf numFmtId="165" fontId="13" fillId="5" borderId="48" xfId="1" applyNumberFormat="1" applyFont="1" applyFill="1" applyBorder="1" applyAlignment="1">
      <alignment vertical="center"/>
    </xf>
    <xf numFmtId="164" fontId="13" fillId="5" borderId="0" xfId="1" applyNumberFormat="1" applyFont="1" applyFill="1" applyBorder="1" applyAlignment="1">
      <alignment vertical="center"/>
    </xf>
    <xf numFmtId="164" fontId="1" fillId="5" borderId="48" xfId="1" applyNumberFormat="1" applyFont="1" applyFill="1" applyBorder="1" applyAlignment="1">
      <alignment vertical="center"/>
    </xf>
    <xf numFmtId="164" fontId="1" fillId="5" borderId="49" xfId="1" applyNumberFormat="1" applyFont="1" applyFill="1" applyBorder="1" applyAlignment="1">
      <alignment vertical="center"/>
    </xf>
    <xf numFmtId="0" fontId="0" fillId="0" borderId="0" xfId="0" applyAlignment="1">
      <alignment horizontal="left" vertical="top"/>
    </xf>
    <xf numFmtId="164" fontId="0" fillId="5" borderId="11" xfId="1" applyNumberFormat="1" applyFont="1" applyFill="1" applyBorder="1" applyAlignment="1">
      <alignment vertical="top" wrapText="1"/>
    </xf>
    <xf numFmtId="0" fontId="29" fillId="10" borderId="0" xfId="0" applyFont="1" applyFill="1" applyAlignment="1">
      <alignment vertical="top"/>
    </xf>
    <xf numFmtId="164" fontId="9" fillId="4" borderId="69" xfId="0" applyNumberFormat="1" applyFont="1" applyFill="1" applyBorder="1" applyAlignment="1">
      <alignment vertical="top"/>
    </xf>
    <xf numFmtId="164" fontId="0" fillId="5" borderId="0" xfId="1" applyNumberFormat="1" applyFont="1" applyFill="1" applyBorder="1" applyAlignment="1">
      <alignment horizontal="center" vertical="center"/>
    </xf>
    <xf numFmtId="164" fontId="9" fillId="4" borderId="52" xfId="0" applyNumberFormat="1" applyFont="1" applyFill="1" applyBorder="1" applyAlignment="1">
      <alignment vertical="top"/>
    </xf>
    <xf numFmtId="0" fontId="15" fillId="3" borderId="12" xfId="0" applyFont="1" applyFill="1" applyBorder="1" applyAlignment="1">
      <alignment horizontal="center" vertical="center" wrapText="1"/>
    </xf>
    <xf numFmtId="164" fontId="16" fillId="4" borderId="17" xfId="1" applyNumberFormat="1" applyFont="1" applyFill="1" applyBorder="1" applyAlignment="1">
      <alignment vertical="center"/>
    </xf>
    <xf numFmtId="164" fontId="13" fillId="5" borderId="22" xfId="1" applyNumberFormat="1" applyFont="1" applyFill="1" applyBorder="1" applyAlignment="1">
      <alignment vertical="center"/>
    </xf>
    <xf numFmtId="164" fontId="13" fillId="5" borderId="25" xfId="1" applyNumberFormat="1" applyFont="1" applyFill="1" applyBorder="1" applyAlignment="1">
      <alignment vertical="center"/>
    </xf>
    <xf numFmtId="164" fontId="13" fillId="5" borderId="29" xfId="1" applyNumberFormat="1" applyFont="1" applyFill="1" applyBorder="1" applyAlignment="1">
      <alignment horizontal="center" vertical="center"/>
    </xf>
    <xf numFmtId="164" fontId="13" fillId="5" borderId="22" xfId="1" applyNumberFormat="1" applyFont="1" applyFill="1" applyBorder="1" applyAlignment="1">
      <alignment horizontal="right" vertical="center"/>
    </xf>
    <xf numFmtId="165" fontId="13" fillId="5" borderId="22" xfId="1" applyNumberFormat="1" applyFont="1" applyFill="1" applyBorder="1" applyAlignment="1">
      <alignment vertical="center"/>
    </xf>
    <xf numFmtId="165" fontId="13" fillId="5" borderId="29" xfId="1" applyNumberFormat="1" applyFont="1" applyFill="1" applyBorder="1" applyAlignment="1">
      <alignment vertical="center"/>
    </xf>
    <xf numFmtId="164" fontId="13" fillId="5" borderId="7" xfId="1" applyNumberFormat="1" applyFont="1" applyFill="1" applyBorder="1" applyAlignment="1">
      <alignment vertical="center"/>
    </xf>
    <xf numFmtId="164" fontId="16" fillId="4" borderId="4" xfId="1" applyNumberFormat="1" applyFont="1" applyFill="1" applyBorder="1" applyAlignment="1">
      <alignment vertical="center"/>
    </xf>
    <xf numFmtId="9" fontId="10" fillId="6" borderId="23" xfId="2" applyFont="1" applyFill="1" applyBorder="1" applyAlignment="1">
      <alignment vertical="center"/>
    </xf>
    <xf numFmtId="43" fontId="0" fillId="6" borderId="1" xfId="1" applyFont="1" applyFill="1" applyBorder="1" applyAlignment="1">
      <alignment vertical="center" wrapText="1"/>
    </xf>
    <xf numFmtId="43" fontId="0" fillId="6" borderId="11" xfId="1" applyFont="1" applyFill="1" applyBorder="1" applyAlignment="1">
      <alignment vertical="center" wrapText="1"/>
    </xf>
    <xf numFmtId="164" fontId="9" fillId="4" borderId="15" xfId="1" applyNumberFormat="1" applyFont="1" applyFill="1" applyBorder="1" applyAlignment="1">
      <alignment vertical="center"/>
    </xf>
    <xf numFmtId="9" fontId="10" fillId="6" borderId="5" xfId="2" applyFont="1" applyFill="1" applyBorder="1" applyAlignment="1">
      <alignment vertical="center"/>
    </xf>
    <xf numFmtId="164" fontId="9" fillId="4" borderId="67" xfId="1" applyNumberFormat="1" applyFont="1" applyFill="1" applyBorder="1" applyAlignment="1">
      <alignment vertical="center"/>
    </xf>
    <xf numFmtId="164" fontId="9" fillId="4" borderId="17" xfId="1" applyNumberFormat="1" applyFont="1" applyFill="1" applyBorder="1" applyAlignment="1">
      <alignment vertical="center"/>
    </xf>
    <xf numFmtId="9" fontId="0" fillId="0" borderId="0" xfId="2" applyFont="1" applyFill="1"/>
    <xf numFmtId="164" fontId="0" fillId="5" borderId="29" xfId="1" applyNumberFormat="1" applyFont="1" applyFill="1" applyBorder="1" applyAlignment="1">
      <alignment horizontal="center" vertical="center"/>
    </xf>
    <xf numFmtId="9" fontId="0" fillId="0" borderId="0" xfId="0" applyNumberFormat="1"/>
    <xf numFmtId="9" fontId="0" fillId="0" borderId="0" xfId="2" applyFont="1"/>
    <xf numFmtId="0" fontId="10" fillId="0" borderId="0" xfId="0" applyFont="1" applyAlignment="1">
      <alignment horizontal="left" indent="1"/>
    </xf>
    <xf numFmtId="0" fontId="0" fillId="0" borderId="0" xfId="0" applyAlignment="1">
      <alignment horizontal="left" indent="1"/>
    </xf>
    <xf numFmtId="0" fontId="10" fillId="0" borderId="0" xfId="3" applyFont="1" applyFill="1" applyAlignment="1">
      <alignment horizontal="left" indent="1"/>
    </xf>
    <xf numFmtId="164" fontId="10" fillId="5" borderId="55" xfId="1" applyNumberFormat="1" applyFont="1" applyFill="1" applyBorder="1" applyAlignment="1">
      <alignment vertical="center"/>
    </xf>
    <xf numFmtId="164" fontId="13" fillId="5" borderId="48" xfId="1" applyNumberFormat="1" applyFont="1" applyFill="1" applyBorder="1" applyAlignment="1">
      <alignment horizontal="center" vertical="center"/>
    </xf>
    <xf numFmtId="0" fontId="10" fillId="0" borderId="0" xfId="3" applyFont="1" applyAlignment="1">
      <alignment horizontal="left"/>
    </xf>
    <xf numFmtId="164" fontId="0" fillId="0" borderId="0" xfId="0" applyNumberFormat="1" applyAlignment="1">
      <alignment horizontal="left" vertical="top"/>
    </xf>
    <xf numFmtId="0" fontId="0" fillId="0" borderId="0" xfId="0" applyAlignment="1">
      <alignment horizontal="left" vertical="top" wrapText="1" indent="2"/>
    </xf>
    <xf numFmtId="164" fontId="0" fillId="5" borderId="24" xfId="1" applyNumberFormat="1" applyFont="1" applyFill="1" applyBorder="1" applyAlignment="1">
      <alignment vertical="center"/>
    </xf>
    <xf numFmtId="164" fontId="0" fillId="5" borderId="27" xfId="1" applyNumberFormat="1" applyFont="1" applyFill="1" applyBorder="1" applyAlignment="1">
      <alignment vertical="center"/>
    </xf>
    <xf numFmtId="164" fontId="0" fillId="5" borderId="44" xfId="1" applyNumberFormat="1" applyFont="1" applyFill="1" applyBorder="1" applyAlignment="1">
      <alignment vertical="center"/>
    </xf>
    <xf numFmtId="164" fontId="0" fillId="5" borderId="31" xfId="1" applyNumberFormat="1" applyFont="1" applyFill="1" applyBorder="1" applyAlignment="1">
      <alignment vertical="center"/>
    </xf>
    <xf numFmtId="164" fontId="4" fillId="7" borderId="43" xfId="1" applyNumberFormat="1" applyFont="1" applyFill="1" applyBorder="1" applyAlignment="1">
      <alignment vertical="center"/>
    </xf>
    <xf numFmtId="164" fontId="0" fillId="5" borderId="22" xfId="1" applyNumberFormat="1" applyFont="1" applyFill="1" applyBorder="1" applyAlignment="1">
      <alignment vertical="center"/>
    </xf>
    <xf numFmtId="9" fontId="10" fillId="6" borderId="8" xfId="2" applyFont="1" applyFill="1" applyBorder="1" applyAlignment="1">
      <alignment vertical="center"/>
    </xf>
    <xf numFmtId="164" fontId="0" fillId="5" borderId="51" xfId="1" applyNumberFormat="1" applyFont="1" applyFill="1" applyBorder="1" applyAlignment="1">
      <alignment vertical="center"/>
    </xf>
    <xf numFmtId="164" fontId="4" fillId="7" borderId="2" xfId="1" applyNumberFormat="1" applyFont="1" applyFill="1" applyBorder="1" applyAlignment="1">
      <alignment vertical="center"/>
    </xf>
    <xf numFmtId="9" fontId="4" fillId="7" borderId="3" xfId="2" applyFont="1" applyFill="1" applyBorder="1" applyAlignment="1">
      <alignment vertical="center"/>
    </xf>
    <xf numFmtId="164" fontId="4" fillId="7" borderId="12" xfId="1" applyNumberFormat="1" applyFont="1" applyFill="1" applyBorder="1" applyAlignment="1">
      <alignment vertical="center"/>
    </xf>
    <xf numFmtId="9" fontId="4" fillId="7" borderId="13" xfId="2" applyFont="1" applyFill="1" applyBorder="1" applyAlignment="1">
      <alignment vertical="center"/>
    </xf>
    <xf numFmtId="43" fontId="4" fillId="7" borderId="43" xfId="1" applyFont="1" applyFill="1" applyBorder="1" applyAlignment="1">
      <alignment vertical="center"/>
    </xf>
    <xf numFmtId="43" fontId="4" fillId="7" borderId="12" xfId="1" applyFont="1" applyFill="1" applyBorder="1" applyAlignment="1">
      <alignment vertical="center"/>
    </xf>
    <xf numFmtId="9" fontId="10" fillId="6" borderId="34" xfId="2" applyFont="1" applyFill="1" applyBorder="1" applyAlignment="1">
      <alignment vertical="center"/>
    </xf>
    <xf numFmtId="43" fontId="0" fillId="6" borderId="33" xfId="1" applyFont="1" applyFill="1" applyBorder="1" applyAlignment="1">
      <alignment vertical="center" wrapText="1"/>
    </xf>
    <xf numFmtId="43" fontId="0" fillId="6" borderId="25" xfId="1" applyFont="1" applyFill="1" applyBorder="1" applyAlignment="1">
      <alignment vertical="center" wrapText="1"/>
    </xf>
    <xf numFmtId="43" fontId="0" fillId="6" borderId="21" xfId="1" applyFont="1" applyFill="1" applyBorder="1" applyAlignment="1">
      <alignment vertical="center" wrapText="1"/>
    </xf>
    <xf numFmtId="43" fontId="0" fillId="6" borderId="22" xfId="1" applyFont="1" applyFill="1" applyBorder="1" applyAlignment="1">
      <alignment vertical="center" wrapText="1"/>
    </xf>
    <xf numFmtId="164" fontId="9" fillId="4" borderId="10" xfId="1" applyNumberFormat="1" applyFont="1" applyFill="1" applyBorder="1" applyAlignment="1">
      <alignment horizontal="center" vertical="center"/>
    </xf>
    <xf numFmtId="0" fontId="18" fillId="3" borderId="2" xfId="0" applyFont="1" applyFill="1" applyBorder="1" applyAlignment="1">
      <alignment wrapText="1" readingOrder="1"/>
    </xf>
    <xf numFmtId="0" fontId="18" fillId="3" borderId="12" xfId="0" applyFont="1" applyFill="1" applyBorder="1" applyAlignment="1">
      <alignment vertical="center" wrapText="1" readingOrder="1"/>
    </xf>
    <xf numFmtId="164" fontId="0" fillId="5" borderId="43" xfId="1" applyNumberFormat="1" applyFont="1" applyFill="1" applyBorder="1" applyAlignment="1">
      <alignment vertical="center"/>
    </xf>
    <xf numFmtId="9" fontId="10" fillId="6" borderId="19" xfId="2" applyFont="1" applyFill="1" applyBorder="1" applyAlignment="1">
      <alignment vertical="center"/>
    </xf>
    <xf numFmtId="0" fontId="10" fillId="3" borderId="12" xfId="0" applyFont="1" applyFill="1" applyBorder="1" applyAlignment="1">
      <alignment vertical="top" wrapText="1" readingOrder="1"/>
    </xf>
    <xf numFmtId="0" fontId="0" fillId="3" borderId="13" xfId="0" applyFill="1" applyBorder="1" applyAlignment="1">
      <alignment vertical="top"/>
    </xf>
    <xf numFmtId="0" fontId="0" fillId="3" borderId="38" xfId="0" applyFill="1" applyBorder="1" applyAlignment="1">
      <alignment vertical="top"/>
    </xf>
    <xf numFmtId="164" fontId="1" fillId="5" borderId="54" xfId="1" applyNumberFormat="1" applyFont="1" applyFill="1" applyBorder="1" applyAlignment="1">
      <alignment vertical="center"/>
    </xf>
    <xf numFmtId="164" fontId="1" fillId="5" borderId="36" xfId="1" applyNumberFormat="1" applyFont="1" applyFill="1" applyBorder="1" applyAlignment="1">
      <alignment vertical="center"/>
    </xf>
    <xf numFmtId="0" fontId="0" fillId="3" borderId="5" xfId="0" applyFill="1" applyBorder="1" applyAlignment="1">
      <alignment vertical="top" wrapText="1"/>
    </xf>
    <xf numFmtId="0" fontId="9" fillId="4" borderId="18" xfId="0" applyFont="1" applyFill="1" applyBorder="1" applyAlignment="1">
      <alignment wrapText="1" readingOrder="1"/>
    </xf>
    <xf numFmtId="0" fontId="9" fillId="4" borderId="19" xfId="0" applyFont="1" applyFill="1" applyBorder="1" applyAlignment="1">
      <alignment vertical="top"/>
    </xf>
    <xf numFmtId="164" fontId="9" fillId="4" borderId="68" xfId="1" applyNumberFormat="1" applyFont="1" applyFill="1" applyBorder="1" applyAlignment="1">
      <alignment vertical="center"/>
    </xf>
    <xf numFmtId="164" fontId="9" fillId="4" borderId="37" xfId="1" applyNumberFormat="1" applyFont="1" applyFill="1" applyBorder="1" applyAlignment="1">
      <alignment vertical="center"/>
    </xf>
    <xf numFmtId="164" fontId="1" fillId="5" borderId="25" xfId="1" applyNumberFormat="1" applyFont="1" applyFill="1" applyBorder="1" applyAlignment="1">
      <alignment vertical="center"/>
    </xf>
    <xf numFmtId="0" fontId="7" fillId="0" borderId="0" xfId="0" applyFont="1"/>
    <xf numFmtId="164" fontId="4" fillId="7" borderId="36" xfId="1" applyNumberFormat="1" applyFont="1" applyFill="1" applyBorder="1" applyAlignment="1">
      <alignment vertical="center"/>
    </xf>
    <xf numFmtId="0" fontId="0" fillId="3" borderId="38" xfId="0" applyFill="1" applyBorder="1" applyAlignment="1">
      <alignment vertical="top" wrapText="1"/>
    </xf>
    <xf numFmtId="0" fontId="0" fillId="3" borderId="35" xfId="0" applyFill="1" applyBorder="1" applyAlignment="1">
      <alignment vertical="top" wrapText="1"/>
    </xf>
    <xf numFmtId="0" fontId="0" fillId="3" borderId="40" xfId="0" applyFill="1" applyBorder="1" applyAlignment="1">
      <alignment vertical="top"/>
    </xf>
    <xf numFmtId="0" fontId="0" fillId="5" borderId="28" xfId="0" applyFill="1" applyBorder="1" applyAlignment="1">
      <alignment horizontal="right" vertical="top" wrapText="1"/>
    </xf>
    <xf numFmtId="0" fontId="10" fillId="2" borderId="41" xfId="0" applyFont="1" applyFill="1" applyBorder="1" applyAlignment="1">
      <alignment vertical="top"/>
    </xf>
    <xf numFmtId="0" fontId="10" fillId="2" borderId="16" xfId="0" applyFont="1" applyFill="1" applyBorder="1" applyAlignment="1">
      <alignment vertical="top" wrapText="1" readingOrder="1"/>
    </xf>
    <xf numFmtId="164" fontId="7" fillId="11" borderId="15" xfId="1" applyNumberFormat="1" applyFont="1" applyFill="1" applyBorder="1" applyAlignment="1">
      <alignment vertical="top" wrapText="1"/>
    </xf>
    <xf numFmtId="164" fontId="7" fillId="11" borderId="66" xfId="1" applyNumberFormat="1" applyFont="1" applyFill="1" applyBorder="1" applyAlignment="1">
      <alignment vertical="center"/>
    </xf>
    <xf numFmtId="164" fontId="7" fillId="11" borderId="17" xfId="1" applyNumberFormat="1" applyFont="1" applyFill="1" applyBorder="1" applyAlignment="1">
      <alignment vertical="center"/>
    </xf>
    <xf numFmtId="164" fontId="7" fillId="11" borderId="46" xfId="1" applyNumberFormat="1" applyFont="1" applyFill="1" applyBorder="1" applyAlignment="1">
      <alignment vertical="center"/>
    </xf>
    <xf numFmtId="9" fontId="30" fillId="11" borderId="16" xfId="2" applyFont="1" applyFill="1" applyBorder="1" applyAlignment="1">
      <alignment vertical="center"/>
    </xf>
    <xf numFmtId="43" fontId="7" fillId="11" borderId="15" xfId="1" applyFont="1" applyFill="1" applyBorder="1" applyAlignment="1">
      <alignment vertical="center" wrapText="1"/>
    </xf>
    <xf numFmtId="43" fontId="7" fillId="11" borderId="17" xfId="1" applyFont="1" applyFill="1" applyBorder="1" applyAlignment="1">
      <alignment vertical="center" wrapText="1"/>
    </xf>
    <xf numFmtId="164" fontId="7" fillId="11" borderId="41" xfId="1" applyNumberFormat="1" applyFont="1" applyFill="1" applyBorder="1" applyAlignment="1">
      <alignment vertical="center"/>
    </xf>
    <xf numFmtId="164" fontId="7" fillId="11" borderId="66" xfId="1" applyNumberFormat="1" applyFont="1" applyFill="1" applyBorder="1" applyAlignment="1">
      <alignment vertical="center" wrapText="1"/>
    </xf>
    <xf numFmtId="0" fontId="0" fillId="3" borderId="25" xfId="0" applyFill="1" applyBorder="1" applyAlignment="1">
      <alignment horizontal="left" vertical="top"/>
    </xf>
    <xf numFmtId="164" fontId="1" fillId="6" borderId="10" xfId="1" applyNumberFormat="1" applyFont="1" applyFill="1" applyBorder="1" applyAlignment="1">
      <alignment vertical="center" wrapText="1"/>
    </xf>
    <xf numFmtId="164" fontId="1" fillId="6" borderId="17" xfId="1" applyNumberFormat="1" applyFont="1" applyFill="1" applyBorder="1" applyAlignment="1">
      <alignment vertical="center"/>
    </xf>
    <xf numFmtId="164" fontId="1" fillId="6" borderId="46" xfId="1" applyNumberFormat="1" applyFont="1" applyFill="1" applyBorder="1" applyAlignment="1">
      <alignment vertical="center"/>
    </xf>
    <xf numFmtId="9" fontId="10" fillId="6" borderId="16" xfId="2" applyFont="1" applyFill="1" applyBorder="1" applyAlignment="1">
      <alignment vertical="center"/>
    </xf>
    <xf numFmtId="164" fontId="2" fillId="8" borderId="30" xfId="1" applyNumberFormat="1" applyFont="1" applyFill="1" applyBorder="1" applyAlignment="1">
      <alignment vertical="center" wrapText="1"/>
    </xf>
    <xf numFmtId="164" fontId="2" fillId="8" borderId="17" xfId="1" applyNumberFormat="1" applyFont="1" applyFill="1" applyBorder="1" applyAlignment="1">
      <alignment vertical="center" wrapText="1"/>
    </xf>
    <xf numFmtId="164" fontId="2" fillId="8" borderId="50" xfId="1" applyNumberFormat="1" applyFont="1" applyFill="1" applyBorder="1" applyAlignment="1">
      <alignment vertical="center" wrapText="1"/>
    </xf>
    <xf numFmtId="164" fontId="2" fillId="8" borderId="56" xfId="1" applyNumberFormat="1" applyFont="1" applyFill="1" applyBorder="1" applyAlignment="1">
      <alignment vertical="center" wrapText="1"/>
    </xf>
    <xf numFmtId="9" fontId="31" fillId="8" borderId="13" xfId="2" applyFont="1" applyFill="1" applyBorder="1" applyAlignment="1">
      <alignment vertical="center"/>
    </xf>
    <xf numFmtId="43" fontId="2" fillId="8" borderId="11" xfId="1" applyFont="1" applyFill="1" applyBorder="1" applyAlignment="1">
      <alignment vertical="center" wrapText="1"/>
    </xf>
    <xf numFmtId="43" fontId="2" fillId="8" borderId="12" xfId="1" applyFont="1" applyFill="1" applyBorder="1" applyAlignment="1">
      <alignment vertical="center" wrapText="1"/>
    </xf>
    <xf numFmtId="43" fontId="1" fillId="6" borderId="10" xfId="1" applyFont="1" applyFill="1" applyBorder="1" applyAlignment="1">
      <alignment vertical="center" wrapText="1"/>
    </xf>
    <xf numFmtId="43" fontId="1" fillId="6" borderId="17" xfId="1" applyFont="1" applyFill="1" applyBorder="1" applyAlignment="1">
      <alignment vertical="center"/>
    </xf>
    <xf numFmtId="43" fontId="1" fillId="6" borderId="46" xfId="1" applyFont="1" applyFill="1" applyBorder="1" applyAlignment="1">
      <alignment vertical="center"/>
    </xf>
    <xf numFmtId="164" fontId="2" fillId="8" borderId="11" xfId="1" applyNumberFormat="1" applyFont="1" applyFill="1" applyBorder="1" applyAlignment="1">
      <alignment vertical="center" wrapText="1"/>
    </xf>
    <xf numFmtId="164" fontId="2" fillId="8" borderId="56" xfId="1" applyNumberFormat="1" applyFont="1" applyFill="1" applyBorder="1" applyAlignment="1">
      <alignment vertical="center"/>
    </xf>
    <xf numFmtId="164" fontId="2" fillId="8" borderId="12" xfId="1" applyNumberFormat="1" applyFont="1" applyFill="1" applyBorder="1" applyAlignment="1">
      <alignment vertical="center"/>
    </xf>
    <xf numFmtId="164" fontId="2" fillId="8" borderId="35" xfId="1" applyNumberFormat="1" applyFont="1" applyFill="1" applyBorder="1" applyAlignment="1">
      <alignment vertical="center"/>
    </xf>
    <xf numFmtId="164" fontId="2" fillId="8" borderId="66" xfId="1" applyNumberFormat="1" applyFont="1" applyFill="1" applyBorder="1" applyAlignment="1">
      <alignment vertical="center"/>
    </xf>
    <xf numFmtId="164" fontId="2" fillId="8" borderId="41" xfId="1" applyNumberFormat="1" applyFont="1" applyFill="1" applyBorder="1" applyAlignment="1">
      <alignment vertical="center"/>
    </xf>
    <xf numFmtId="9" fontId="31" fillId="8" borderId="16" xfId="2" applyFont="1" applyFill="1" applyBorder="1" applyAlignment="1">
      <alignment vertical="center"/>
    </xf>
    <xf numFmtId="43" fontId="2" fillId="8" borderId="15" xfId="1" applyFont="1" applyFill="1" applyBorder="1" applyAlignment="1">
      <alignment vertical="center" wrapText="1"/>
    </xf>
    <xf numFmtId="43" fontId="2" fillId="8" borderId="17" xfId="1" applyFont="1" applyFill="1" applyBorder="1" applyAlignment="1">
      <alignment vertical="center" wrapText="1"/>
    </xf>
    <xf numFmtId="164" fontId="2" fillId="8" borderId="10" xfId="1" applyNumberFormat="1" applyFont="1" applyFill="1" applyBorder="1" applyAlignment="1">
      <alignment vertical="center" wrapText="1"/>
    </xf>
    <xf numFmtId="164" fontId="2" fillId="8" borderId="17" xfId="1" applyNumberFormat="1" applyFont="1" applyFill="1" applyBorder="1" applyAlignment="1">
      <alignment vertical="center"/>
    </xf>
    <xf numFmtId="164" fontId="2" fillId="8" borderId="46" xfId="1" applyNumberFormat="1" applyFont="1" applyFill="1" applyBorder="1" applyAlignment="1">
      <alignment vertical="center"/>
    </xf>
    <xf numFmtId="43" fontId="2" fillId="8" borderId="10" xfId="1" applyFont="1" applyFill="1" applyBorder="1" applyAlignment="1">
      <alignment vertical="center" wrapText="1"/>
    </xf>
    <xf numFmtId="43" fontId="2" fillId="8" borderId="17" xfId="1" applyFont="1" applyFill="1" applyBorder="1" applyAlignment="1">
      <alignment vertical="center"/>
    </xf>
    <xf numFmtId="43" fontId="2" fillId="8" borderId="46" xfId="1" applyFont="1" applyFill="1" applyBorder="1" applyAlignment="1">
      <alignment vertical="center"/>
    </xf>
    <xf numFmtId="43" fontId="7" fillId="11" borderId="66" xfId="1" applyFont="1" applyFill="1" applyBorder="1" applyAlignment="1">
      <alignment vertical="center"/>
    </xf>
    <xf numFmtId="164" fontId="1" fillId="6" borderId="10" xfId="1" applyNumberFormat="1" applyFont="1" applyFill="1" applyBorder="1" applyAlignment="1">
      <alignment vertical="center"/>
    </xf>
    <xf numFmtId="164" fontId="1" fillId="6" borderId="41" xfId="1" applyNumberFormat="1" applyFont="1" applyFill="1" applyBorder="1" applyAlignment="1">
      <alignment vertical="center"/>
    </xf>
    <xf numFmtId="43" fontId="1" fillId="6" borderId="15" xfId="1" applyFont="1" applyFill="1" applyBorder="1" applyAlignment="1">
      <alignment vertical="center" wrapText="1"/>
    </xf>
    <xf numFmtId="43" fontId="1" fillId="6" borderId="17" xfId="1" applyFont="1" applyFill="1" applyBorder="1" applyAlignment="1">
      <alignment vertical="center" wrapText="1"/>
    </xf>
    <xf numFmtId="164" fontId="7" fillId="8" borderId="53" xfId="1" applyNumberFormat="1" applyFont="1" applyFill="1" applyBorder="1" applyAlignment="1">
      <alignment vertical="center"/>
    </xf>
    <xf numFmtId="164" fontId="7" fillId="8" borderId="41" xfId="1" applyNumberFormat="1" applyFont="1" applyFill="1" applyBorder="1" applyAlignment="1">
      <alignment vertical="center"/>
    </xf>
    <xf numFmtId="164" fontId="7" fillId="8" borderId="17" xfId="1" applyNumberFormat="1" applyFont="1" applyFill="1" applyBorder="1" applyAlignment="1">
      <alignment vertical="center"/>
    </xf>
    <xf numFmtId="164" fontId="7" fillId="8" borderId="66" xfId="1" applyNumberFormat="1" applyFont="1" applyFill="1" applyBorder="1" applyAlignment="1">
      <alignment vertical="center"/>
    </xf>
    <xf numFmtId="164" fontId="7" fillId="8" borderId="52" xfId="1" applyNumberFormat="1" applyFont="1" applyFill="1" applyBorder="1" applyAlignment="1">
      <alignment vertical="center"/>
    </xf>
    <xf numFmtId="9" fontId="30" fillId="8" borderId="26" xfId="2" applyFont="1" applyFill="1" applyBorder="1" applyAlignment="1">
      <alignment vertical="center"/>
    </xf>
    <xf numFmtId="43" fontId="4" fillId="7" borderId="2" xfId="1" applyFont="1" applyFill="1" applyBorder="1" applyAlignment="1">
      <alignment vertical="center"/>
    </xf>
    <xf numFmtId="43" fontId="4" fillId="7" borderId="36" xfId="1" applyFont="1" applyFill="1" applyBorder="1" applyAlignment="1">
      <alignment vertical="center"/>
    </xf>
    <xf numFmtId="164" fontId="0" fillId="5" borderId="6" xfId="1" applyNumberFormat="1" applyFont="1" applyFill="1" applyBorder="1" applyAlignment="1">
      <alignment horizontal="right" vertical="top" wrapText="1"/>
    </xf>
    <xf numFmtId="164" fontId="0" fillId="5" borderId="64" xfId="1" applyNumberFormat="1" applyFont="1" applyFill="1" applyBorder="1" applyAlignment="1">
      <alignment horizontal="right" vertical="top" wrapText="1"/>
    </xf>
    <xf numFmtId="164" fontId="0" fillId="5" borderId="25" xfId="1" applyNumberFormat="1" applyFont="1" applyFill="1" applyBorder="1" applyAlignment="1">
      <alignment horizontal="right" vertical="top" wrapText="1"/>
    </xf>
    <xf numFmtId="164" fontId="0" fillId="5" borderId="29" xfId="1" applyNumberFormat="1" applyFont="1" applyFill="1" applyBorder="1" applyAlignment="1">
      <alignment horizontal="right" vertical="top" wrapText="1"/>
    </xf>
    <xf numFmtId="164" fontId="0" fillId="5" borderId="65" xfId="1" applyNumberFormat="1" applyFont="1" applyFill="1" applyBorder="1" applyAlignment="1">
      <alignment horizontal="right" vertical="top" wrapText="1"/>
    </xf>
    <xf numFmtId="164" fontId="0" fillId="5" borderId="28" xfId="1" applyNumberFormat="1" applyFont="1" applyFill="1" applyBorder="1" applyAlignment="1">
      <alignment horizontal="right" vertical="top" wrapText="1"/>
    </xf>
    <xf numFmtId="164" fontId="0" fillId="5" borderId="55" xfId="1" applyNumberFormat="1" applyFont="1" applyFill="1" applyBorder="1" applyAlignment="1">
      <alignment horizontal="right" vertical="top" wrapText="1"/>
    </xf>
    <xf numFmtId="0" fontId="0" fillId="5" borderId="1" xfId="0" applyFill="1" applyBorder="1" applyAlignment="1">
      <alignment horizontal="right" vertical="top" wrapText="1"/>
    </xf>
    <xf numFmtId="43" fontId="0" fillId="0" borderId="0" xfId="0" applyNumberFormat="1"/>
    <xf numFmtId="164" fontId="2" fillId="11" borderId="65" xfId="1" applyNumberFormat="1" applyFont="1" applyFill="1" applyBorder="1" applyAlignment="1">
      <alignment vertical="center" wrapText="1"/>
    </xf>
    <xf numFmtId="164" fontId="2" fillId="11" borderId="65" xfId="1" applyNumberFormat="1" applyFont="1" applyFill="1" applyBorder="1" applyAlignment="1">
      <alignment vertical="center"/>
    </xf>
    <xf numFmtId="164" fontId="2" fillId="11" borderId="70" xfId="1" applyNumberFormat="1" applyFont="1" applyFill="1" applyBorder="1" applyAlignment="1">
      <alignment vertical="center"/>
    </xf>
    <xf numFmtId="9" fontId="31" fillId="11" borderId="8" xfId="2" applyFont="1" applyFill="1" applyBorder="1" applyAlignment="1">
      <alignment vertical="center"/>
    </xf>
    <xf numFmtId="43" fontId="2" fillId="11" borderId="65" xfId="1" applyFont="1" applyFill="1" applyBorder="1" applyAlignment="1">
      <alignment vertical="center" wrapText="1"/>
    </xf>
    <xf numFmtId="43" fontId="2" fillId="11" borderId="65" xfId="1" applyFont="1" applyFill="1" applyBorder="1" applyAlignment="1">
      <alignment vertical="center"/>
    </xf>
    <xf numFmtId="43" fontId="2" fillId="11" borderId="70" xfId="1" applyFont="1" applyFill="1" applyBorder="1" applyAlignment="1">
      <alignment vertical="center"/>
    </xf>
    <xf numFmtId="9" fontId="31" fillId="11" borderId="13" xfId="2" applyFont="1" applyFill="1" applyBorder="1" applyAlignment="1">
      <alignment vertical="center"/>
    </xf>
    <xf numFmtId="164" fontId="4" fillId="7" borderId="1" xfId="1" applyNumberFormat="1" applyFont="1" applyFill="1" applyBorder="1" applyAlignment="1">
      <alignment vertical="center"/>
    </xf>
    <xf numFmtId="43" fontId="4" fillId="7" borderId="1" xfId="1" applyFont="1" applyFill="1" applyBorder="1" applyAlignment="1">
      <alignment vertical="center"/>
    </xf>
    <xf numFmtId="0" fontId="29" fillId="10" borderId="0" xfId="0" applyFont="1" applyFill="1" applyAlignment="1">
      <alignment horizontal="right"/>
    </xf>
    <xf numFmtId="0" fontId="29" fillId="10" borderId="0" xfId="0" applyFont="1" applyFill="1"/>
    <xf numFmtId="9" fontId="32" fillId="10" borderId="0" xfId="0" applyNumberFormat="1" applyFont="1" applyFill="1" applyAlignment="1">
      <alignment horizontal="center" vertical="center"/>
    </xf>
    <xf numFmtId="0" fontId="3" fillId="10" borderId="0" xfId="0" applyFont="1" applyFill="1"/>
    <xf numFmtId="0" fontId="0" fillId="3" borderId="29" xfId="0" applyFill="1" applyBorder="1" applyAlignment="1">
      <alignment horizontal="center"/>
    </xf>
    <xf numFmtId="0" fontId="0" fillId="3" borderId="26" xfId="0" applyFill="1" applyBorder="1" applyAlignment="1">
      <alignment horizontal="center"/>
    </xf>
    <xf numFmtId="0" fontId="0" fillId="3" borderId="28" xfId="0" applyFill="1" applyBorder="1"/>
    <xf numFmtId="164" fontId="0" fillId="6" borderId="29" xfId="1" applyNumberFormat="1" applyFont="1" applyFill="1" applyBorder="1"/>
    <xf numFmtId="164" fontId="0" fillId="6" borderId="26" xfId="1" applyNumberFormat="1" applyFont="1" applyFill="1" applyBorder="1"/>
    <xf numFmtId="0" fontId="0" fillId="3" borderId="21" xfId="0" applyFill="1" applyBorder="1"/>
    <xf numFmtId="164" fontId="0" fillId="6" borderId="7" xfId="1" applyNumberFormat="1" applyFont="1" applyFill="1" applyBorder="1"/>
    <xf numFmtId="164" fontId="0" fillId="6" borderId="8" xfId="1" applyNumberFormat="1" applyFont="1" applyFill="1" applyBorder="1"/>
    <xf numFmtId="0" fontId="0" fillId="3" borderId="68" xfId="0" applyFill="1" applyBorder="1"/>
    <xf numFmtId="164" fontId="0" fillId="6" borderId="12" xfId="0" applyNumberFormat="1" applyFill="1" applyBorder="1"/>
    <xf numFmtId="164" fontId="0" fillId="6" borderId="13" xfId="0" applyNumberFormat="1" applyFill="1" applyBorder="1"/>
    <xf numFmtId="0" fontId="0" fillId="0" borderId="0" xfId="0" applyAlignment="1">
      <alignment horizontal="left" vertical="top" wrapText="1" indent="2"/>
    </xf>
    <xf numFmtId="0" fontId="0" fillId="0" borderId="0" xfId="0" applyAlignment="1">
      <alignment horizontal="left" vertical="top" wrapText="1"/>
    </xf>
    <xf numFmtId="0" fontId="10" fillId="0" borderId="0" xfId="3" applyFont="1" applyFill="1" applyAlignment="1">
      <alignment horizontal="left" vertical="top" wrapText="1" indent="2"/>
    </xf>
    <xf numFmtId="0" fontId="0" fillId="0" borderId="35" xfId="0" applyBorder="1" applyAlignment="1">
      <alignment horizontal="left" vertical="top" wrapText="1"/>
    </xf>
    <xf numFmtId="0" fontId="0" fillId="0" borderId="14" xfId="0" applyBorder="1" applyAlignment="1">
      <alignment horizontal="left" vertical="top" wrapText="1"/>
    </xf>
    <xf numFmtId="0" fontId="0" fillId="0" borderId="25" xfId="0" applyBorder="1" applyAlignment="1">
      <alignment horizontal="left" vertical="top" wrapText="1"/>
    </xf>
    <xf numFmtId="0" fontId="0" fillId="0" borderId="34" xfId="0" applyBorder="1" applyAlignment="1">
      <alignment horizontal="left" vertical="top" wrapText="1"/>
    </xf>
    <xf numFmtId="0" fontId="7" fillId="2" borderId="32" xfId="0" applyFont="1" applyFill="1" applyBorder="1" applyAlignment="1">
      <alignment horizontal="left" vertical="top" wrapText="1"/>
    </xf>
    <xf numFmtId="0" fontId="7" fillId="2" borderId="6" xfId="0" applyFont="1" applyFill="1" applyBorder="1" applyAlignment="1">
      <alignment horizontal="left" vertical="top" wrapText="1"/>
    </xf>
    <xf numFmtId="0" fontId="18" fillId="3" borderId="4" xfId="0" applyFont="1" applyFill="1" applyBorder="1" applyAlignment="1">
      <alignment horizontal="left" vertical="top" wrapText="1" readingOrder="1"/>
    </xf>
    <xf numFmtId="0" fontId="18" fillId="3" borderId="7" xfId="0" applyFont="1" applyFill="1" applyBorder="1" applyAlignment="1">
      <alignment horizontal="left" vertical="top" wrapText="1" readingOrder="1"/>
    </xf>
    <xf numFmtId="0" fontId="0" fillId="3" borderId="34" xfId="0" applyFill="1" applyBorder="1" applyAlignment="1">
      <alignment horizontal="left" vertical="top" wrapText="1"/>
    </xf>
    <xf numFmtId="0" fontId="1" fillId="3" borderId="8" xfId="0" applyFont="1" applyFill="1" applyBorder="1" applyAlignment="1">
      <alignment horizontal="left" vertical="top" wrapText="1"/>
    </xf>
    <xf numFmtId="0" fontId="0" fillId="3" borderId="8" xfId="0" applyFill="1" applyBorder="1" applyAlignment="1">
      <alignment horizontal="left" vertical="top" wrapText="1"/>
    </xf>
    <xf numFmtId="0" fontId="13" fillId="3" borderId="23" xfId="0" applyFont="1" applyFill="1" applyBorder="1" applyAlignment="1">
      <alignment horizontal="left" vertical="top" wrapText="1"/>
    </xf>
    <xf numFmtId="0" fontId="0" fillId="3" borderId="5" xfId="0" applyFill="1" applyBorder="1" applyAlignment="1">
      <alignment horizontal="left" vertical="top" wrapText="1"/>
    </xf>
    <xf numFmtId="0" fontId="13" fillId="3" borderId="8" xfId="0" applyFont="1" applyFill="1" applyBorder="1" applyAlignment="1">
      <alignment horizontal="left" vertical="top" wrapText="1"/>
    </xf>
    <xf numFmtId="0" fontId="17" fillId="2" borderId="21" xfId="0" applyFont="1" applyFill="1" applyBorder="1" applyAlignment="1">
      <alignment horizontal="left" vertical="top" wrapText="1"/>
    </xf>
    <xf numFmtId="0" fontId="17" fillId="2" borderId="28" xfId="0" applyFont="1" applyFill="1" applyBorder="1" applyAlignment="1">
      <alignment horizontal="left" vertical="top" wrapText="1"/>
    </xf>
    <xf numFmtId="0" fontId="17" fillId="2" borderId="11" xfId="0" applyFont="1" applyFill="1" applyBorder="1" applyAlignment="1">
      <alignment horizontal="left" vertical="top" wrapText="1"/>
    </xf>
    <xf numFmtId="0" fontId="10" fillId="3" borderId="22" xfId="0" applyFont="1" applyFill="1" applyBorder="1" applyAlignment="1">
      <alignment horizontal="left" vertical="top" wrapText="1" readingOrder="1"/>
    </xf>
    <xf numFmtId="0" fontId="18" fillId="3" borderId="23" xfId="0" applyFont="1" applyFill="1" applyBorder="1" applyAlignment="1">
      <alignment horizontal="left" vertical="top" wrapText="1" readingOrder="1"/>
    </xf>
    <xf numFmtId="0" fontId="18" fillId="3" borderId="29" xfId="0" applyFont="1" applyFill="1" applyBorder="1" applyAlignment="1">
      <alignment horizontal="left" vertical="top" wrapText="1" readingOrder="1"/>
    </xf>
    <xf numFmtId="0" fontId="18" fillId="3" borderId="26" xfId="0" applyFont="1" applyFill="1" applyBorder="1" applyAlignment="1">
      <alignment horizontal="left" vertical="top" wrapText="1" readingOrder="1"/>
    </xf>
    <xf numFmtId="0" fontId="18" fillId="3" borderId="12" xfId="0" applyFont="1" applyFill="1" applyBorder="1" applyAlignment="1">
      <alignment horizontal="left" vertical="top" wrapText="1" readingOrder="1"/>
    </xf>
    <xf numFmtId="0" fontId="18" fillId="3" borderId="13" xfId="0" applyFont="1" applyFill="1" applyBorder="1" applyAlignment="1">
      <alignment horizontal="left" vertical="top" wrapText="1" readingOrder="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9" xfId="0" applyBorder="1" applyAlignment="1">
      <alignment horizontal="left" vertical="top" wrapText="1"/>
    </xf>
    <xf numFmtId="0" fontId="0" fillId="0" borderId="26" xfId="0" applyBorder="1" applyAlignment="1">
      <alignment horizontal="left" vertical="top" wrapText="1"/>
    </xf>
    <xf numFmtId="0" fontId="17" fillId="2" borderId="6" xfId="0" applyFont="1" applyFill="1" applyBorder="1" applyAlignment="1">
      <alignment horizontal="left" vertical="top" wrapText="1"/>
    </xf>
    <xf numFmtId="0" fontId="17" fillId="2" borderId="68" xfId="0" applyFont="1" applyFill="1" applyBorder="1" applyAlignment="1">
      <alignment horizontal="left" vertical="top" wrapText="1"/>
    </xf>
    <xf numFmtId="0" fontId="17" fillId="2" borderId="6" xfId="0" applyFont="1" applyFill="1" applyBorder="1" applyAlignment="1">
      <alignment horizontal="left" vertical="top"/>
    </xf>
    <xf numFmtId="0" fontId="18" fillId="3" borderId="22" xfId="0" applyFont="1" applyFill="1" applyBorder="1" applyAlignment="1">
      <alignment horizontal="left" vertical="top" wrapText="1" readingOrder="1"/>
    </xf>
    <xf numFmtId="0" fontId="13" fillId="3" borderId="8" xfId="0" applyFont="1" applyFill="1" applyBorder="1" applyAlignment="1">
      <alignment horizontal="left" vertical="top"/>
    </xf>
    <xf numFmtId="0" fontId="13" fillId="3" borderId="23" xfId="0" applyFont="1" applyFill="1" applyBorder="1" applyAlignment="1">
      <alignment horizontal="left" vertical="top"/>
    </xf>
    <xf numFmtId="0" fontId="17" fillId="2" borderId="1" xfId="0" applyFont="1" applyFill="1" applyBorder="1" applyAlignment="1">
      <alignment vertical="top"/>
    </xf>
    <xf numFmtId="0" fontId="17" fillId="2" borderId="21" xfId="0" applyFont="1" applyFill="1" applyBorder="1" applyAlignment="1">
      <alignment vertical="top"/>
    </xf>
    <xf numFmtId="0" fontId="17" fillId="2" borderId="28" xfId="0" applyFont="1" applyFill="1" applyBorder="1" applyAlignment="1">
      <alignment vertical="top"/>
    </xf>
    <xf numFmtId="0" fontId="17" fillId="2" borderId="33" xfId="0" applyFont="1" applyFill="1" applyBorder="1" applyAlignment="1">
      <alignment vertical="top"/>
    </xf>
    <xf numFmtId="0" fontId="17" fillId="2" borderId="11" xfId="0" applyFont="1" applyFill="1" applyBorder="1" applyAlignment="1">
      <alignment vertical="top"/>
    </xf>
    <xf numFmtId="0" fontId="18" fillId="3" borderId="25"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18" xfId="0" applyFont="1" applyFill="1" applyBorder="1" applyAlignment="1">
      <alignment horizontal="left" vertical="top" wrapText="1"/>
    </xf>
    <xf numFmtId="0" fontId="13" fillId="3" borderId="34" xfId="0" applyFont="1" applyFill="1" applyBorder="1" applyAlignment="1">
      <alignment horizontal="left" vertical="top" wrapText="1"/>
    </xf>
    <xf numFmtId="0" fontId="13" fillId="3" borderId="42" xfId="0" applyFont="1" applyFill="1" applyBorder="1" applyAlignment="1">
      <alignment horizontal="left" vertical="top" wrapText="1"/>
    </xf>
    <xf numFmtId="0" fontId="13" fillId="3" borderId="37" xfId="0" applyFont="1" applyFill="1" applyBorder="1" applyAlignment="1">
      <alignment horizontal="left" vertical="top" wrapText="1"/>
    </xf>
    <xf numFmtId="0" fontId="7" fillId="2" borderId="1" xfId="0" applyFont="1" applyFill="1" applyBorder="1" applyAlignment="1">
      <alignment horizontal="left" vertical="top" wrapText="1"/>
    </xf>
    <xf numFmtId="0" fontId="17" fillId="2" borderId="33" xfId="0" applyFont="1" applyFill="1" applyBorder="1" applyAlignment="1">
      <alignment horizontal="left" vertical="top" wrapText="1"/>
    </xf>
    <xf numFmtId="0" fontId="13" fillId="3" borderId="25" xfId="0" applyFont="1" applyFill="1" applyBorder="1" applyAlignment="1">
      <alignment horizontal="left" vertical="top"/>
    </xf>
    <xf numFmtId="0" fontId="13" fillId="3" borderId="7" xfId="0" applyFont="1" applyFill="1" applyBorder="1" applyAlignment="1">
      <alignment horizontal="left" vertical="top"/>
    </xf>
    <xf numFmtId="0" fontId="13" fillId="3" borderId="22" xfId="0" applyFont="1" applyFill="1" applyBorder="1" applyAlignment="1">
      <alignment horizontal="left" vertical="top"/>
    </xf>
    <xf numFmtId="0" fontId="13" fillId="3" borderId="4" xfId="0" applyFont="1" applyFill="1" applyBorder="1" applyAlignment="1">
      <alignment horizontal="left" vertical="top"/>
    </xf>
    <xf numFmtId="0" fontId="13" fillId="3" borderId="5" xfId="0" applyFont="1" applyFill="1" applyBorder="1" applyAlignment="1">
      <alignment horizontal="left" vertical="top"/>
    </xf>
    <xf numFmtId="0" fontId="15" fillId="2" borderId="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3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9" xfId="0" applyFont="1" applyFill="1" applyBorder="1" applyAlignment="1">
      <alignment horizontal="center" vertical="center"/>
    </xf>
    <xf numFmtId="0" fontId="17" fillId="2" borderId="21" xfId="0" applyFont="1" applyFill="1" applyBorder="1" applyAlignment="1">
      <alignment horizontal="left" vertical="top"/>
    </xf>
    <xf numFmtId="0" fontId="17" fillId="2" borderId="11" xfId="0" applyFont="1" applyFill="1" applyBorder="1" applyAlignment="1">
      <alignment horizontal="left" vertical="top"/>
    </xf>
    <xf numFmtId="0" fontId="18" fillId="3" borderId="25" xfId="0" applyFont="1" applyFill="1" applyBorder="1" applyAlignment="1">
      <alignment horizontal="left" vertical="top"/>
    </xf>
    <xf numFmtId="0" fontId="18" fillId="3" borderId="7" xfId="0" applyFont="1" applyFill="1" applyBorder="1" applyAlignment="1">
      <alignment horizontal="left" vertical="top"/>
    </xf>
    <xf numFmtId="0" fontId="18" fillId="3" borderId="18" xfId="0" applyFont="1" applyFill="1" applyBorder="1" applyAlignment="1">
      <alignment horizontal="left" vertical="top"/>
    </xf>
    <xf numFmtId="0" fontId="13" fillId="3" borderId="40" xfId="0" applyFont="1" applyFill="1" applyBorder="1" applyAlignment="1">
      <alignment horizontal="left" vertical="top" wrapText="1"/>
    </xf>
    <xf numFmtId="0" fontId="13" fillId="3" borderId="5" xfId="0" applyFont="1" applyFill="1" applyBorder="1" applyAlignment="1">
      <alignment horizontal="left" vertical="top" wrapText="1"/>
    </xf>
    <xf numFmtId="164" fontId="9" fillId="4" borderId="17" xfId="1" applyNumberFormat="1" applyFont="1" applyFill="1" applyBorder="1" applyAlignment="1">
      <alignment horizontal="center" vertical="center"/>
    </xf>
    <xf numFmtId="164" fontId="9" fillId="4" borderId="41" xfId="1" applyNumberFormat="1" applyFont="1" applyFill="1" applyBorder="1" applyAlignment="1">
      <alignment horizontal="center" vertical="center"/>
    </xf>
    <xf numFmtId="0" fontId="7" fillId="2" borderId="68" xfId="0" applyFont="1" applyFill="1" applyBorder="1" applyAlignment="1">
      <alignment horizontal="left" vertical="top" wrapText="1"/>
    </xf>
    <xf numFmtId="0" fontId="10" fillId="3" borderId="4" xfId="0" applyFont="1" applyFill="1" applyBorder="1" applyAlignment="1">
      <alignment horizontal="left" vertical="top" wrapText="1" readingOrder="1"/>
    </xf>
    <xf numFmtId="0" fontId="10" fillId="3" borderId="7" xfId="0" applyFont="1" applyFill="1" applyBorder="1" applyAlignment="1">
      <alignment horizontal="left" vertical="top" wrapText="1" readingOrder="1"/>
    </xf>
    <xf numFmtId="0" fontId="10" fillId="3" borderId="25" xfId="0" applyFont="1" applyFill="1" applyBorder="1" applyAlignment="1">
      <alignment horizontal="left" vertical="top" wrapText="1" readingOrder="1"/>
    </xf>
    <xf numFmtId="0" fontId="10" fillId="3" borderId="18" xfId="0" applyFont="1" applyFill="1" applyBorder="1" applyAlignment="1">
      <alignment horizontal="left" vertical="top" wrapText="1" readingOrder="1"/>
    </xf>
    <xf numFmtId="0" fontId="20" fillId="0" borderId="0" xfId="3" applyAlignment="1" applyProtection="1">
      <alignment horizontal="left" wrapText="1" indent="2"/>
    </xf>
    <xf numFmtId="0" fontId="27" fillId="0" borderId="0" xfId="0" applyFont="1" applyAlignment="1">
      <alignment horizontal="left" vertical="top" wrapText="1" indent="2"/>
    </xf>
    <xf numFmtId="0" fontId="22" fillId="0" borderId="0" xfId="0" applyFont="1" applyAlignment="1">
      <alignment horizontal="left" vertical="top" wrapText="1" indent="2"/>
    </xf>
    <xf numFmtId="0" fontId="7" fillId="2" borderId="10" xfId="0" applyFont="1" applyFill="1" applyBorder="1" applyAlignment="1">
      <alignment horizontal="left" vertical="top"/>
    </xf>
    <xf numFmtId="0" fontId="7" fillId="2" borderId="46" xfId="0" applyFont="1" applyFill="1" applyBorder="1" applyAlignment="1">
      <alignment horizontal="left" vertical="top"/>
    </xf>
    <xf numFmtId="0" fontId="7" fillId="2" borderId="67" xfId="0" applyFont="1" applyFill="1" applyBorder="1" applyAlignment="1">
      <alignment horizontal="left" vertical="top"/>
    </xf>
    <xf numFmtId="0" fontId="7" fillId="2" borderId="51" xfId="0" applyFont="1" applyFill="1" applyBorder="1" applyAlignment="1">
      <alignment horizontal="left" vertical="top" wrapText="1"/>
    </xf>
    <xf numFmtId="0" fontId="10" fillId="3" borderId="25" xfId="0" applyFont="1" applyFill="1" applyBorder="1" applyAlignment="1">
      <alignment horizontal="left" vertical="top"/>
    </xf>
    <xf numFmtId="0" fontId="10" fillId="3" borderId="7" xfId="0" applyFont="1" applyFill="1" applyBorder="1" applyAlignment="1">
      <alignment horizontal="left" vertical="top"/>
    </xf>
    <xf numFmtId="0" fontId="10" fillId="3" borderId="18" xfId="0" applyFont="1" applyFill="1" applyBorder="1" applyAlignment="1">
      <alignment horizontal="left" vertical="top"/>
    </xf>
    <xf numFmtId="0" fontId="3" fillId="2" borderId="36" xfId="0" applyFont="1" applyFill="1" applyBorder="1" applyAlignment="1">
      <alignment horizontal="center" vertical="top"/>
    </xf>
    <xf numFmtId="0" fontId="3" fillId="2" borderId="9" xfId="0" applyFont="1" applyFill="1" applyBorder="1" applyAlignment="1">
      <alignment horizontal="center" vertical="top"/>
    </xf>
    <xf numFmtId="0" fontId="7" fillId="2" borderId="53" xfId="0" applyFont="1" applyFill="1" applyBorder="1" applyAlignment="1">
      <alignment horizontal="left" vertical="top" wrapText="1"/>
    </xf>
    <xf numFmtId="0" fontId="7" fillId="2" borderId="43"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 fillId="2" borderId="21" xfId="0" applyFont="1" applyFill="1" applyBorder="1" applyAlignment="1">
      <alignment horizontal="left" vertical="top"/>
    </xf>
    <xf numFmtId="0" fontId="7" fillId="2" borderId="6" xfId="0" applyFont="1" applyFill="1" applyBorder="1" applyAlignment="1">
      <alignment horizontal="left" vertical="top"/>
    </xf>
    <xf numFmtId="0" fontId="7" fillId="2" borderId="51" xfId="0" applyFont="1" applyFill="1" applyBorder="1" applyAlignment="1">
      <alignment horizontal="left" vertical="top"/>
    </xf>
    <xf numFmtId="0" fontId="7" fillId="2" borderId="30" xfId="0" applyFont="1" applyFill="1" applyBorder="1" applyAlignment="1">
      <alignment horizontal="left" vertical="top"/>
    </xf>
    <xf numFmtId="0" fontId="7" fillId="2" borderId="21" xfId="0" applyFont="1" applyFill="1" applyBorder="1" applyAlignment="1">
      <alignment vertical="top"/>
    </xf>
    <xf numFmtId="0" fontId="7" fillId="2" borderId="28" xfId="0" applyFont="1" applyFill="1" applyBorder="1" applyAlignment="1">
      <alignment vertical="top"/>
    </xf>
    <xf numFmtId="0" fontId="7" fillId="2" borderId="33" xfId="0" applyFont="1" applyFill="1" applyBorder="1" applyAlignment="1">
      <alignment vertical="top"/>
    </xf>
    <xf numFmtId="0" fontId="7" fillId="2" borderId="44" xfId="0" applyFont="1" applyFill="1" applyBorder="1" applyAlignment="1">
      <alignment vertical="top"/>
    </xf>
    <xf numFmtId="0" fontId="10" fillId="3" borderId="25"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18" xfId="0" applyFont="1" applyFill="1" applyBorder="1" applyAlignment="1">
      <alignment horizontal="left" vertical="top" wrapText="1"/>
    </xf>
    <xf numFmtId="0" fontId="10" fillId="3" borderId="20" xfId="0" applyFont="1" applyFill="1" applyBorder="1" applyAlignment="1">
      <alignment horizontal="left" vertical="top" wrapText="1" readingOrder="1"/>
    </xf>
    <xf numFmtId="0" fontId="10" fillId="3" borderId="70" xfId="0" applyFont="1" applyFill="1" applyBorder="1" applyAlignment="1">
      <alignment horizontal="left" vertical="top" wrapText="1" readingOrder="1"/>
    </xf>
    <xf numFmtId="0" fontId="10" fillId="3" borderId="37" xfId="0" applyFont="1" applyFill="1" applyBorder="1" applyAlignment="1">
      <alignment horizontal="left" vertical="top" wrapText="1" readingOrder="1"/>
    </xf>
    <xf numFmtId="0" fontId="4" fillId="2" borderId="10" xfId="0" applyFont="1" applyFill="1" applyBorder="1" applyAlignment="1">
      <alignment horizontal="right" vertical="center" wrapText="1"/>
    </xf>
    <xf numFmtId="0" fontId="4" fillId="2" borderId="46" xfId="0" applyFont="1" applyFill="1" applyBorder="1" applyAlignment="1">
      <alignment horizontal="right" vertical="center" wrapText="1"/>
    </xf>
    <xf numFmtId="0" fontId="31" fillId="2" borderId="41" xfId="0" applyFont="1" applyFill="1" applyBorder="1" applyAlignment="1">
      <alignment horizontal="left" vertical="top"/>
    </xf>
    <xf numFmtId="0" fontId="31" fillId="2" borderId="67" xfId="0" applyFont="1" applyFill="1" applyBorder="1" applyAlignment="1">
      <alignment horizontal="left" vertical="top"/>
    </xf>
    <xf numFmtId="0" fontId="2" fillId="2" borderId="41" xfId="0" applyFont="1" applyFill="1" applyBorder="1" applyAlignment="1">
      <alignment horizontal="left" vertical="top" wrapText="1"/>
    </xf>
    <xf numFmtId="0" fontId="2" fillId="2" borderId="67" xfId="0" applyFont="1" applyFill="1" applyBorder="1" applyAlignment="1">
      <alignment horizontal="left" vertical="top" wrapText="1"/>
    </xf>
    <xf numFmtId="0" fontId="31" fillId="2" borderId="41" xfId="0" applyFont="1" applyFill="1" applyBorder="1" applyAlignment="1">
      <alignment horizontal="left" vertical="top" wrapText="1" readingOrder="1"/>
    </xf>
    <xf numFmtId="0" fontId="31" fillId="2" borderId="67" xfId="0" applyFont="1" applyFill="1" applyBorder="1" applyAlignment="1">
      <alignment horizontal="left" vertical="top" wrapText="1" readingOrder="1"/>
    </xf>
    <xf numFmtId="0" fontId="30" fillId="2" borderId="41" xfId="0" applyFont="1" applyFill="1" applyBorder="1" applyAlignment="1">
      <alignment horizontal="left" vertical="top" wrapText="1" readingOrder="1"/>
    </xf>
    <xf numFmtId="0" fontId="30" fillId="2" borderId="67" xfId="0" applyFont="1" applyFill="1" applyBorder="1" applyAlignment="1">
      <alignment horizontal="left" vertical="top" wrapText="1" readingOrder="1"/>
    </xf>
    <xf numFmtId="0" fontId="7" fillId="2" borderId="32" xfId="0" applyFont="1" applyFill="1" applyBorder="1" applyAlignment="1">
      <alignment horizontal="left" vertical="top"/>
    </xf>
    <xf numFmtId="0" fontId="7" fillId="2" borderId="68" xfId="0" applyFont="1" applyFill="1" applyBorder="1" applyAlignment="1">
      <alignment horizontal="left" vertical="top"/>
    </xf>
    <xf numFmtId="0" fontId="30" fillId="2" borderId="10" xfId="0" applyFont="1" applyFill="1" applyBorder="1" applyAlignment="1">
      <alignment horizontal="left" vertical="top" wrapText="1" readingOrder="1"/>
    </xf>
    <xf numFmtId="0" fontId="30" fillId="2" borderId="46" xfId="0" applyFont="1" applyFill="1" applyBorder="1" applyAlignment="1">
      <alignment horizontal="left" vertical="top" wrapText="1" readingOrder="1"/>
    </xf>
    <xf numFmtId="0" fontId="29" fillId="10" borderId="0" xfId="0" applyFont="1" applyFill="1" applyAlignment="1">
      <alignment horizontal="left"/>
    </xf>
    <xf numFmtId="0" fontId="0" fillId="3" borderId="1" xfId="0" applyFill="1" applyBorder="1" applyAlignment="1">
      <alignment horizontal="center"/>
    </xf>
    <xf numFmtId="0" fontId="0" fillId="3" borderId="28"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28" xfId="0" applyFill="1" applyBorder="1" applyAlignment="1">
      <alignment wrapText="1"/>
    </xf>
    <xf numFmtId="164" fontId="0" fillId="6" borderId="29" xfId="1" applyNumberFormat="1" applyFont="1" applyFill="1" applyBorder="1" applyAlignment="1">
      <alignment vertical="top"/>
    </xf>
    <xf numFmtId="164" fontId="0" fillId="6" borderId="26" xfId="1" applyNumberFormat="1" applyFont="1" applyFill="1" applyBorder="1" applyAlignment="1">
      <alignment vertical="top"/>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546670"/>
      <color rgb="FFF15B5B"/>
      <color rgb="FF2F6B97"/>
      <color rgb="FF0087CD"/>
      <color rgb="FFB0D235"/>
      <color rgb="FFFAA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'Summary Chart'!$B$33</c:f>
              <c:strCache>
                <c:ptCount val="1"/>
                <c:pt idx="0">
                  <c:v>Buildings</c:v>
                </c:pt>
              </c:strCache>
            </c:strRef>
          </c:tx>
          <c:spPr>
            <a:solidFill>
              <a:srgbClr val="FAA434"/>
            </a:solidFill>
            <a:ln>
              <a:noFill/>
            </a:ln>
            <a:effectLst/>
          </c:spPr>
          <c:invertIfNegative val="0"/>
          <c:cat>
            <c:numRef>
              <c:f>'Summary Chart'!$C$32:$E$32</c:f>
              <c:numCache>
                <c:formatCode>General</c:formatCode>
                <c:ptCount val="3"/>
                <c:pt idx="0">
                  <c:v>2005</c:v>
                </c:pt>
                <c:pt idx="1">
                  <c:v>2012</c:v>
                </c:pt>
                <c:pt idx="2">
                  <c:v>2020</c:v>
                </c:pt>
              </c:numCache>
            </c:numRef>
          </c:cat>
          <c:val>
            <c:numRef>
              <c:f>'Summary Chart'!$C$33:$E$33</c:f>
              <c:numCache>
                <c:formatCode>_(* #,##0_);_(* \(#,##0\);_(* "-"??_);_(@_)</c:formatCode>
                <c:ptCount val="3"/>
                <c:pt idx="0">
                  <c:v>7414470.1121833399</c:v>
                </c:pt>
                <c:pt idx="1">
                  <c:v>5283887.5869056499</c:v>
                </c:pt>
                <c:pt idx="2">
                  <c:v>4439428.6999999993</c:v>
                </c:pt>
              </c:numCache>
            </c:numRef>
          </c:val>
          <c:extLst>
            <c:ext xmlns:c16="http://schemas.microsoft.com/office/drawing/2014/chart" uri="{C3380CC4-5D6E-409C-BE32-E72D297353CC}">
              <c16:uniqueId val="{00000000-A687-4E99-9D14-7B43BFC527DB}"/>
            </c:ext>
          </c:extLst>
        </c:ser>
        <c:ser>
          <c:idx val="3"/>
          <c:order val="1"/>
          <c:tx>
            <c:strRef>
              <c:f>'Summary Chart'!$B$34</c:f>
              <c:strCache>
                <c:ptCount val="1"/>
                <c:pt idx="0">
                  <c:v>Transportation </c:v>
                </c:pt>
              </c:strCache>
            </c:strRef>
          </c:tx>
          <c:spPr>
            <a:solidFill>
              <a:srgbClr val="0087CD"/>
            </a:solidFill>
            <a:ln>
              <a:noFill/>
            </a:ln>
            <a:effectLst/>
          </c:spPr>
          <c:invertIfNegative val="0"/>
          <c:cat>
            <c:numRef>
              <c:f>'Summary Chart'!$C$32:$E$32</c:f>
              <c:numCache>
                <c:formatCode>General</c:formatCode>
                <c:ptCount val="3"/>
                <c:pt idx="0">
                  <c:v>2005</c:v>
                </c:pt>
                <c:pt idx="1">
                  <c:v>2012</c:v>
                </c:pt>
                <c:pt idx="2">
                  <c:v>2020</c:v>
                </c:pt>
              </c:numCache>
            </c:numRef>
          </c:cat>
          <c:val>
            <c:numRef>
              <c:f>'Summary Chart'!$C$34:$E$34</c:f>
              <c:numCache>
                <c:formatCode>_(* #,##0_);_(* \(#,##0\);_(* "-"??_);_(@_)</c:formatCode>
                <c:ptCount val="3"/>
                <c:pt idx="0">
                  <c:v>4801901.9642587118</c:v>
                </c:pt>
                <c:pt idx="1">
                  <c:v>4618956.5988548864</c:v>
                </c:pt>
                <c:pt idx="2">
                  <c:v>3653004.0339577789</c:v>
                </c:pt>
              </c:numCache>
            </c:numRef>
          </c:val>
          <c:extLst>
            <c:ext xmlns:c16="http://schemas.microsoft.com/office/drawing/2014/chart" uri="{C3380CC4-5D6E-409C-BE32-E72D297353CC}">
              <c16:uniqueId val="{00000001-A687-4E99-9D14-7B43BFC527DB}"/>
            </c:ext>
          </c:extLst>
        </c:ser>
        <c:ser>
          <c:idx val="4"/>
          <c:order val="2"/>
          <c:tx>
            <c:strRef>
              <c:f>'Summary Chart'!$B$35</c:f>
              <c:strCache>
                <c:ptCount val="1"/>
                <c:pt idx="0">
                  <c:v>Waste</c:v>
                </c:pt>
              </c:strCache>
            </c:strRef>
          </c:tx>
          <c:spPr>
            <a:solidFill>
              <a:srgbClr val="7030A0"/>
            </a:solidFill>
            <a:ln>
              <a:noFill/>
            </a:ln>
            <a:effectLst/>
          </c:spPr>
          <c:invertIfNegative val="0"/>
          <c:cat>
            <c:numRef>
              <c:f>'Summary Chart'!$C$32:$E$32</c:f>
              <c:numCache>
                <c:formatCode>General</c:formatCode>
                <c:ptCount val="3"/>
                <c:pt idx="0">
                  <c:v>2005</c:v>
                </c:pt>
                <c:pt idx="1">
                  <c:v>2012</c:v>
                </c:pt>
                <c:pt idx="2">
                  <c:v>2020</c:v>
                </c:pt>
              </c:numCache>
            </c:numRef>
          </c:cat>
          <c:val>
            <c:numRef>
              <c:f>'Summary Chart'!$C$35:$E$35</c:f>
              <c:numCache>
                <c:formatCode>_(* #,##0_);_(* \(#,##0\);_(* "-"??_);_(@_)</c:formatCode>
                <c:ptCount val="3"/>
                <c:pt idx="0">
                  <c:v>324762.90000000002</c:v>
                </c:pt>
                <c:pt idx="1">
                  <c:v>310486.7</c:v>
                </c:pt>
                <c:pt idx="2">
                  <c:v>265641.83</c:v>
                </c:pt>
              </c:numCache>
            </c:numRef>
          </c:val>
          <c:extLst>
            <c:ext xmlns:c16="http://schemas.microsoft.com/office/drawing/2014/chart" uri="{C3380CC4-5D6E-409C-BE32-E72D297353CC}">
              <c16:uniqueId val="{00000002-A687-4E99-9D14-7B43BFC527DB}"/>
            </c:ext>
          </c:extLst>
        </c:ser>
        <c:ser>
          <c:idx val="5"/>
          <c:order val="3"/>
          <c:tx>
            <c:strRef>
              <c:f>'Summary Chart'!$B$36</c:f>
              <c:strCache>
                <c:ptCount val="1"/>
                <c:pt idx="0">
                  <c:v>Other </c:v>
                </c:pt>
              </c:strCache>
            </c:strRef>
          </c:tx>
          <c:spPr>
            <a:solidFill>
              <a:srgbClr val="546670">
                <a:alpha val="50196"/>
              </a:srgbClr>
            </a:solidFill>
            <a:ln>
              <a:noFill/>
            </a:ln>
            <a:effectLst/>
          </c:spPr>
          <c:invertIfNegative val="0"/>
          <c:cat>
            <c:numRef>
              <c:f>'Summary Chart'!$C$32:$E$32</c:f>
              <c:numCache>
                <c:formatCode>General</c:formatCode>
                <c:ptCount val="3"/>
                <c:pt idx="0">
                  <c:v>2005</c:v>
                </c:pt>
                <c:pt idx="1">
                  <c:v>2012</c:v>
                </c:pt>
                <c:pt idx="2">
                  <c:v>2020</c:v>
                </c:pt>
              </c:numCache>
            </c:numRef>
          </c:cat>
          <c:val>
            <c:numRef>
              <c:f>'Summary Chart'!$C$36:$E$36</c:f>
              <c:numCache>
                <c:formatCode>_(* #,##0_);_(* \(#,##0\);_(* "-"??_);_(@_)</c:formatCode>
                <c:ptCount val="3"/>
                <c:pt idx="0">
                  <c:v>453301.84407008509</c:v>
                </c:pt>
                <c:pt idx="1">
                  <c:v>563604.80952286569</c:v>
                </c:pt>
                <c:pt idx="2">
                  <c:v>663522.56232215581</c:v>
                </c:pt>
              </c:numCache>
            </c:numRef>
          </c:val>
          <c:extLst>
            <c:ext xmlns:c16="http://schemas.microsoft.com/office/drawing/2014/chart" uri="{C3380CC4-5D6E-409C-BE32-E72D297353CC}">
              <c16:uniqueId val="{00000003-A687-4E99-9D14-7B43BFC527DB}"/>
            </c:ext>
          </c:extLst>
        </c:ser>
        <c:ser>
          <c:idx val="0"/>
          <c:order val="4"/>
          <c:tx>
            <c:strRef>
              <c:f>'Summary Chart'!$B$37</c:f>
              <c:strCache>
                <c:ptCount val="1"/>
                <c:pt idx="0">
                  <c:v>Emissions from Forest &amp; Tree Loss</c:v>
                </c:pt>
              </c:strCache>
            </c:strRef>
          </c:tx>
          <c:spPr>
            <a:solidFill>
              <a:srgbClr val="33CC33">
                <a:alpha val="80000"/>
              </a:srgbClr>
            </a:solidFill>
            <a:ln>
              <a:noFill/>
            </a:ln>
            <a:effectLst/>
          </c:spPr>
          <c:invertIfNegative val="0"/>
          <c:cat>
            <c:numRef>
              <c:f>'Summary Chart'!$C$32:$E$32</c:f>
              <c:numCache>
                <c:formatCode>General</c:formatCode>
                <c:ptCount val="3"/>
                <c:pt idx="0">
                  <c:v>2005</c:v>
                </c:pt>
                <c:pt idx="1">
                  <c:v>2012</c:v>
                </c:pt>
                <c:pt idx="2">
                  <c:v>2020</c:v>
                </c:pt>
              </c:numCache>
            </c:numRef>
          </c:cat>
          <c:val>
            <c:numRef>
              <c:f>'Summary Chart'!$C$37:$E$37</c:f>
              <c:numCache>
                <c:formatCode>_(* #,##0_);_(* \(#,##0\);_(* "-"??_);_(@_)</c:formatCode>
                <c:ptCount val="3"/>
                <c:pt idx="0">
                  <c:v>131574.28225530495</c:v>
                </c:pt>
                <c:pt idx="1">
                  <c:v>164615.74852996168</c:v>
                </c:pt>
                <c:pt idx="2">
                  <c:v>118135</c:v>
                </c:pt>
              </c:numCache>
            </c:numRef>
          </c:val>
          <c:extLst>
            <c:ext xmlns:c16="http://schemas.microsoft.com/office/drawing/2014/chart" uri="{C3380CC4-5D6E-409C-BE32-E72D297353CC}">
              <c16:uniqueId val="{00000004-A687-4E99-9D14-7B43BFC527DB}"/>
            </c:ext>
          </c:extLst>
        </c:ser>
        <c:ser>
          <c:idx val="1"/>
          <c:order val="5"/>
          <c:tx>
            <c:strRef>
              <c:f>'Summary Chart'!$B$38</c:f>
              <c:strCache>
                <c:ptCount val="1"/>
                <c:pt idx="0">
                  <c:v>Forest &amp; Trees Removals</c:v>
                </c:pt>
              </c:strCache>
            </c:strRef>
          </c:tx>
          <c:spPr>
            <a:solidFill>
              <a:srgbClr val="B0D235"/>
            </a:solidFill>
            <a:ln>
              <a:noFill/>
            </a:ln>
            <a:effectLst/>
          </c:spPr>
          <c:invertIfNegative val="0"/>
          <c:cat>
            <c:numRef>
              <c:f>'Summary Chart'!$C$32:$E$32</c:f>
              <c:numCache>
                <c:formatCode>General</c:formatCode>
                <c:ptCount val="3"/>
                <c:pt idx="0">
                  <c:v>2005</c:v>
                </c:pt>
                <c:pt idx="1">
                  <c:v>2012</c:v>
                </c:pt>
                <c:pt idx="2">
                  <c:v>2020</c:v>
                </c:pt>
              </c:numCache>
            </c:numRef>
          </c:cat>
          <c:val>
            <c:numRef>
              <c:f>'Summary Chart'!$C$38:$E$38</c:f>
              <c:numCache>
                <c:formatCode>_(* #,##0_);_(* \(#,##0\);_(* "-"??_);_(@_)</c:formatCode>
                <c:ptCount val="3"/>
                <c:pt idx="0">
                  <c:v>-545740.16779097612</c:v>
                </c:pt>
                <c:pt idx="1">
                  <c:v>-564204.07142562838</c:v>
                </c:pt>
                <c:pt idx="2">
                  <c:v>-538095</c:v>
                </c:pt>
              </c:numCache>
            </c:numRef>
          </c:val>
          <c:extLst>
            <c:ext xmlns:c16="http://schemas.microsoft.com/office/drawing/2014/chart" uri="{C3380CC4-5D6E-409C-BE32-E72D297353CC}">
              <c16:uniqueId val="{00000005-A687-4E99-9D14-7B43BFC527DB}"/>
            </c:ext>
          </c:extLst>
        </c:ser>
        <c:dLbls>
          <c:showLegendKey val="0"/>
          <c:showVal val="0"/>
          <c:showCatName val="0"/>
          <c:showSerName val="0"/>
          <c:showPercent val="0"/>
          <c:showBubbleSize val="0"/>
        </c:dLbls>
        <c:gapWidth val="150"/>
        <c:overlap val="100"/>
        <c:axId val="726488744"/>
        <c:axId val="726489072"/>
      </c:barChart>
      <c:lineChart>
        <c:grouping val="standard"/>
        <c:varyColors val="0"/>
        <c:ser>
          <c:idx val="6"/>
          <c:order val="6"/>
          <c:tx>
            <c:strRef>
              <c:f>'Summary Chart'!$B$39</c:f>
              <c:strCache>
                <c:ptCount val="1"/>
                <c:pt idx="0">
                  <c:v>2020 Goal</c:v>
                </c:pt>
              </c:strCache>
            </c:strRef>
          </c:tx>
          <c:spPr>
            <a:ln w="28575" cap="rnd">
              <a:solidFill>
                <a:srgbClr val="FF000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A687-4E99-9D14-7B43BFC527DB}"/>
                </c:ext>
              </c:extLst>
            </c:dLbl>
            <c:dLbl>
              <c:idx val="1"/>
              <c:delete val="1"/>
              <c:extLst>
                <c:ext xmlns:c15="http://schemas.microsoft.com/office/drawing/2012/chart" uri="{CE6537A1-D6FC-4f65-9D91-7224C49458BB}"/>
                <c:ext xmlns:c16="http://schemas.microsoft.com/office/drawing/2014/chart" uri="{C3380CC4-5D6E-409C-BE32-E72D297353CC}">
                  <c16:uniqueId val="{00000007-A687-4E99-9D14-7B43BFC527DB}"/>
                </c:ext>
              </c:extLst>
            </c:dLbl>
            <c:dLbl>
              <c:idx val="2"/>
              <c:layout>
                <c:manualLayout>
                  <c:x val="-1.4719063999200269E-16"/>
                  <c:y val="2.6304797346046169E-2"/>
                </c:manualLayout>
              </c:layout>
              <c:tx>
                <c:rich>
                  <a:bodyPr/>
                  <a:lstStyle/>
                  <a:p>
                    <a:r>
                      <a:rPr lang="en-US" sz="1200" b="1">
                        <a:solidFill>
                          <a:srgbClr val="FF0000"/>
                        </a:solidFill>
                      </a:rPr>
                      <a:t>2020 Regional</a:t>
                    </a:r>
                    <a:r>
                      <a:rPr lang="en-US" sz="1200" b="1" baseline="0">
                        <a:solidFill>
                          <a:srgbClr val="FF0000"/>
                        </a:solidFill>
                      </a:rPr>
                      <a:t> Goal</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A687-4E99-9D14-7B43BFC527DB}"/>
                </c:ext>
              </c:extLst>
            </c:dLbl>
            <c:spPr>
              <a:noFill/>
              <a:ln>
                <a:noFill/>
              </a:ln>
              <a:effectLst/>
            </c:spPr>
            <c:txPr>
              <a:bodyPr rot="0" spcFirstLastPara="1" vertOverflow="ellipsis" vert="horz" wrap="square" anchor="ctr" anchorCtr="1"/>
              <a:lstStyle/>
              <a:p>
                <a:pPr>
                  <a:defRPr sz="1200" b="0" i="0" u="none" strike="noStrike" kern="1200" baseline="0">
                    <a:solidFill>
                      <a:srgbClr val="54667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'Summary Chart'!$C$39:$E$39</c:f>
              <c:numCache>
                <c:formatCode>_(* #,##0_);_(* \(#,##0\);_(* "-"??_);_(@_)</c:formatCode>
                <c:ptCount val="3"/>
                <c:pt idx="0">
                  <c:v>10500808.882213956</c:v>
                </c:pt>
                <c:pt idx="1">
                  <c:v>10500808.882213956</c:v>
                </c:pt>
                <c:pt idx="2">
                  <c:v>10500808.882213956</c:v>
                </c:pt>
              </c:numCache>
            </c:numRef>
          </c:val>
          <c:smooth val="0"/>
          <c:extLst>
            <c:ext xmlns:c16="http://schemas.microsoft.com/office/drawing/2014/chart" uri="{C3380CC4-5D6E-409C-BE32-E72D297353CC}">
              <c16:uniqueId val="{00000009-A687-4E99-9D14-7B43BFC527DB}"/>
            </c:ext>
          </c:extLst>
        </c:ser>
        <c:dLbls>
          <c:showLegendKey val="0"/>
          <c:showVal val="0"/>
          <c:showCatName val="0"/>
          <c:showSerName val="0"/>
          <c:showPercent val="0"/>
          <c:showBubbleSize val="0"/>
        </c:dLbls>
        <c:marker val="1"/>
        <c:smooth val="0"/>
        <c:axId val="726488744"/>
        <c:axId val="726489072"/>
      </c:lineChart>
      <c:catAx>
        <c:axId val="72648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546670"/>
                </a:solidFill>
                <a:latin typeface="+mn-lt"/>
                <a:ea typeface="+mn-ea"/>
                <a:cs typeface="+mn-cs"/>
              </a:defRPr>
            </a:pPr>
            <a:endParaRPr lang="en-US"/>
          </a:p>
        </c:txPr>
        <c:crossAx val="726489072"/>
        <c:crosses val="autoZero"/>
        <c:auto val="1"/>
        <c:lblAlgn val="ctr"/>
        <c:lblOffset val="100"/>
        <c:noMultiLvlLbl val="0"/>
      </c:catAx>
      <c:valAx>
        <c:axId val="726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rgbClr val="546670"/>
                    </a:solidFill>
                    <a:latin typeface="+mn-lt"/>
                    <a:ea typeface="+mn-ea"/>
                    <a:cs typeface="+mn-cs"/>
                  </a:defRPr>
                </a:pPr>
                <a:r>
                  <a:rPr lang="en-US"/>
                  <a:t>MTCO</a:t>
                </a:r>
                <a:r>
                  <a:rPr lang="en-US" baseline="-25000"/>
                  <a:t>2</a:t>
                </a:r>
                <a:r>
                  <a:rPr lang="en-US"/>
                  <a:t>e</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54667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546670"/>
                </a:solidFill>
                <a:latin typeface="+mn-lt"/>
                <a:ea typeface="+mn-ea"/>
                <a:cs typeface="+mn-cs"/>
              </a:defRPr>
            </a:pPr>
            <a:endParaRPr lang="en-US"/>
          </a:p>
        </c:txPr>
        <c:crossAx val="726488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54667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rgbClr val="54667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263071</xdr:colOff>
      <xdr:row>4</xdr:row>
      <xdr:rowOff>81642</xdr:rowOff>
    </xdr:from>
    <xdr:to>
      <xdr:col>7</xdr:col>
      <xdr:colOff>272143</xdr:colOff>
      <xdr:row>28</xdr:row>
      <xdr:rowOff>45357</xdr:rowOff>
    </xdr:to>
    <xdr:graphicFrame macro="">
      <xdr:nvGraphicFramePr>
        <xdr:cNvPr id="2" name="Chart 1">
          <a:extLst>
            <a:ext uri="{FF2B5EF4-FFF2-40B4-BE49-F238E27FC236}">
              <a16:creationId xmlns:a16="http://schemas.microsoft.com/office/drawing/2014/main" id="{49C2B1C0-7F0C-4BA2-8F39-2A3362BD55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it.dot.gov/ntd/data-product/2012-annual-databases-energy-consumption" TargetMode="External"/><Relationship Id="rId13" Type="http://schemas.openxmlformats.org/officeDocument/2006/relationships/hyperlink" Target="https://www.transit.dot.gov/ntd/data-product/2018-annual-database-energy-consumption" TargetMode="External"/><Relationship Id="rId18" Type="http://schemas.openxmlformats.org/officeDocument/2006/relationships/hyperlink" Target="https://www.mwcog.org/documents/2021/01/07/covid-19-travel-monitoring-snapshot-covid19-featured-publications-traffic-monitoring/" TargetMode="External"/><Relationship Id="rId26" Type="http://schemas.openxmlformats.org/officeDocument/2006/relationships/printerSettings" Target="../printerSettings/printerSettings1.bin"/><Relationship Id="rId3" Type="http://schemas.openxmlformats.org/officeDocument/2006/relationships/hyperlink" Target="https://www.eia.gov/consumption/commercial/data/2012/c&amp;e/cfm/c35.php" TargetMode="External"/><Relationship Id="rId21" Type="http://schemas.openxmlformats.org/officeDocument/2006/relationships/hyperlink" Target="https://www.mwcog.org/documents/2021/12/02/cooperative-forecasts-employment-population-and-household-forecasts-by-transportation-analysis-zone-cooperative-forecast-demographics-housing-population/" TargetMode="External"/><Relationship Id="rId7" Type="http://schemas.openxmlformats.org/officeDocument/2006/relationships/hyperlink" Target="https://www.transit.dot.gov/ntd/data-product/2005-annual-database-energy-consumption" TargetMode="External"/><Relationship Id="rId12" Type="http://schemas.openxmlformats.org/officeDocument/2006/relationships/hyperlink" Target="https://www.transtats.bts.gov/Data_Elements.aspx?Data=3" TargetMode="External"/><Relationship Id="rId17" Type="http://schemas.openxmlformats.org/officeDocument/2006/relationships/hyperlink" Target="https://www.mwcog.org/documents/2019/04/08/washington-baltimore-regional-air-passenger-survey-geographic-findings-report-airport-access/" TargetMode="External"/><Relationship Id="rId25" Type="http://schemas.openxmlformats.org/officeDocument/2006/relationships/hyperlink" Target="https://www.eia.gov/consumption/commercial/data/2018/" TargetMode="External"/><Relationship Id="rId2" Type="http://schemas.openxmlformats.org/officeDocument/2006/relationships/hyperlink" Target="http://www.costar.com/" TargetMode="External"/><Relationship Id="rId16" Type="http://schemas.openxmlformats.org/officeDocument/2006/relationships/hyperlink" Target="https://www.eia.gov/consumption/commercial/data/2012/" TargetMode="External"/><Relationship Id="rId20" Type="http://schemas.openxmlformats.org/officeDocument/2006/relationships/hyperlink" Target="https://www.transit.dot.gov/ntd/data-product/2020-annual-database-energy-consumption" TargetMode="External"/><Relationship Id="rId1" Type="http://schemas.openxmlformats.org/officeDocument/2006/relationships/hyperlink" Target="https://www.eia.gov/consumption/residential/" TargetMode="External"/><Relationship Id="rId6" Type="http://schemas.openxmlformats.org/officeDocument/2006/relationships/hyperlink" Target="https://www.transit.dot.gov/ntd/data-product/2015-annual-database-energy-consumption" TargetMode="External"/><Relationship Id="rId11" Type="http://schemas.openxmlformats.org/officeDocument/2006/relationships/hyperlink" Target="http://www.mwcog.org/documents/2016/11/16/washington-baltimore-regional-air-passenger-survey-geographic-findings-report-airport-access/" TargetMode="External"/><Relationship Id="rId24" Type="http://schemas.openxmlformats.org/officeDocument/2006/relationships/hyperlink" Target="https://icleiusa.org/LEARN/" TargetMode="External"/><Relationship Id="rId5" Type="http://schemas.openxmlformats.org/officeDocument/2006/relationships/hyperlink" Target="http://www.epa.gov/statelocalenergy/download-state-inventory-and-projection-tool" TargetMode="External"/><Relationship Id="rId15" Type="http://schemas.openxmlformats.org/officeDocument/2006/relationships/hyperlink" Target="https://data.census.gov/cedsci/" TargetMode="External"/><Relationship Id="rId23" Type="http://schemas.openxmlformats.org/officeDocument/2006/relationships/hyperlink" Target="https://www.epa.gov/ghgemissions/inventory-us-greenhouse-gas-emissions-and-sinks" TargetMode="External"/><Relationship Id="rId10" Type="http://schemas.openxmlformats.org/officeDocument/2006/relationships/hyperlink" Target="https://www.agcensus.usda.gov/" TargetMode="External"/><Relationship Id="rId19" Type="http://schemas.openxmlformats.org/officeDocument/2006/relationships/hyperlink" Target="https://www.epa.gov/ghgemissions/inventory-us-greenhouse-gas-emissions-and-sinks" TargetMode="External"/><Relationship Id="rId4" Type="http://schemas.openxmlformats.org/officeDocument/2006/relationships/hyperlink" Target="https://ghgdata.epa.gov/" TargetMode="External"/><Relationship Id="rId9" Type="http://schemas.openxmlformats.org/officeDocument/2006/relationships/hyperlink" Target="https://cast.chesapeakebay.net/" TargetMode="External"/><Relationship Id="rId14" Type="http://schemas.openxmlformats.org/officeDocument/2006/relationships/hyperlink" Target="https://www.mwcog.org/documents/2021/12/02/cooperative-forecasts-employment-population-and-household-forecasts-by-transportation-analysis-zone-cooperative-forecast-demographics-housing-population/" TargetMode="External"/><Relationship Id="rId22" Type="http://schemas.openxmlformats.org/officeDocument/2006/relationships/hyperlink" Target="https://www.mwcog.org/documents/2021/12/02/cooperative-forecasts-employment-population-and-household-forecasts-by-transportation-analysis-zone-cooperative-forecast-demographics-housing-popul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71"/>
  <sheetViews>
    <sheetView zoomScale="70" zoomScaleNormal="70" workbookViewId="0">
      <pane xSplit="5" ySplit="4" topLeftCell="F5" activePane="bottomRight" state="frozen"/>
      <selection pane="topRight" activeCell="F1" sqref="F1"/>
      <selection pane="bottomLeft" activeCell="A5" sqref="A5"/>
      <selection pane="bottomRight"/>
    </sheetView>
  </sheetViews>
  <sheetFormatPr defaultRowHeight="14.5" x14ac:dyDescent="0.35"/>
  <cols>
    <col min="1" max="1" width="4.81640625" customWidth="1"/>
    <col min="2" max="2" width="20.1796875" customWidth="1"/>
    <col min="3" max="3" width="41.81640625" customWidth="1"/>
    <col min="4" max="4" width="29.81640625" customWidth="1"/>
    <col min="5" max="5" width="38.1796875" customWidth="1"/>
    <col min="6" max="6" width="16.1796875" customWidth="1"/>
    <col min="7" max="10" width="15.81640625" customWidth="1"/>
    <col min="11" max="11" width="12" customWidth="1"/>
  </cols>
  <sheetData>
    <row r="1" spans="2:11" ht="18.5" x14ac:dyDescent="0.35">
      <c r="B1" s="2" t="s">
        <v>124</v>
      </c>
      <c r="C1" s="28"/>
      <c r="D1" s="28"/>
      <c r="E1" s="28"/>
      <c r="F1" s="28"/>
      <c r="G1" s="29"/>
      <c r="H1" s="29"/>
      <c r="I1" s="29"/>
      <c r="J1" s="29"/>
      <c r="K1" s="29"/>
    </row>
    <row r="2" spans="2:11" ht="24" thickBot="1" x14ac:dyDescent="0.4">
      <c r="B2" s="3" t="s">
        <v>265</v>
      </c>
      <c r="C2" s="30"/>
      <c r="D2" s="30"/>
      <c r="E2" s="30"/>
      <c r="F2" s="30"/>
      <c r="G2" s="29"/>
      <c r="H2" s="29"/>
      <c r="I2" s="29"/>
      <c r="J2" s="29"/>
      <c r="K2" s="29"/>
    </row>
    <row r="3" spans="2:11" ht="23.25" customHeight="1" x14ac:dyDescent="0.35">
      <c r="B3" s="423" t="s">
        <v>0</v>
      </c>
      <c r="C3" s="425" t="s">
        <v>1</v>
      </c>
      <c r="D3" s="427" t="s">
        <v>30</v>
      </c>
      <c r="E3" s="429" t="s">
        <v>269</v>
      </c>
      <c r="F3" s="430"/>
      <c r="G3" s="431"/>
      <c r="H3" s="431"/>
      <c r="I3" s="431"/>
      <c r="J3" s="431"/>
      <c r="K3" s="432"/>
    </row>
    <row r="4" spans="2:11" ht="27.75" customHeight="1" thickBot="1" x14ac:dyDescent="0.4">
      <c r="B4" s="424"/>
      <c r="C4" s="426"/>
      <c r="D4" s="428"/>
      <c r="E4" s="31" t="s">
        <v>43</v>
      </c>
      <c r="F4" s="81">
        <v>2005</v>
      </c>
      <c r="G4" s="79">
        <v>2012</v>
      </c>
      <c r="H4" s="184">
        <v>2015</v>
      </c>
      <c r="I4" s="32">
        <v>2018</v>
      </c>
      <c r="J4" s="209">
        <v>2020</v>
      </c>
      <c r="K4" s="4" t="s">
        <v>126</v>
      </c>
    </row>
    <row r="5" spans="2:11" ht="19" thickBot="1" x14ac:dyDescent="0.5">
      <c r="B5" s="33" t="s">
        <v>2</v>
      </c>
      <c r="C5" s="34"/>
      <c r="D5" s="35"/>
      <c r="E5" s="36"/>
      <c r="F5" s="33"/>
      <c r="G5" s="37"/>
      <c r="H5" s="185"/>
      <c r="I5" s="37"/>
      <c r="J5" s="210"/>
      <c r="K5" s="38"/>
    </row>
    <row r="6" spans="2:11" ht="16.5" x14ac:dyDescent="0.35">
      <c r="B6" s="433" t="s">
        <v>3</v>
      </c>
      <c r="C6" s="421" t="s">
        <v>4</v>
      </c>
      <c r="D6" s="439" t="s">
        <v>45</v>
      </c>
      <c r="E6" s="61" t="s">
        <v>77</v>
      </c>
      <c r="F6" s="340" t="s">
        <v>44</v>
      </c>
      <c r="G6" s="106">
        <v>317739</v>
      </c>
      <c r="H6" s="197">
        <v>329381</v>
      </c>
      <c r="I6" s="98">
        <v>334198</v>
      </c>
      <c r="J6" s="103">
        <v>358123.51299999916</v>
      </c>
      <c r="K6" s="188" t="e">
        <f t="shared" ref="K6:K23" si="0">(J6-F6)/F6</f>
        <v>#VALUE!</v>
      </c>
    </row>
    <row r="7" spans="2:11" ht="16.5" x14ac:dyDescent="0.35">
      <c r="B7" s="433"/>
      <c r="C7" s="420"/>
      <c r="D7" s="381"/>
      <c r="E7" s="78" t="s">
        <v>70</v>
      </c>
      <c r="F7" s="113">
        <v>4397861073</v>
      </c>
      <c r="G7" s="107">
        <v>3747179863.5400133</v>
      </c>
      <c r="H7" s="107">
        <v>4096506601</v>
      </c>
      <c r="I7" s="99">
        <v>4041055551.1915913</v>
      </c>
      <c r="J7" s="211">
        <v>3877355844.9420757</v>
      </c>
      <c r="K7" s="170">
        <f t="shared" si="0"/>
        <v>-0.11835417704608429</v>
      </c>
    </row>
    <row r="8" spans="2:11" ht="16.5" x14ac:dyDescent="0.35">
      <c r="B8" s="433"/>
      <c r="C8" s="435" t="s">
        <v>5</v>
      </c>
      <c r="D8" s="413" t="s">
        <v>46</v>
      </c>
      <c r="E8" s="62" t="s">
        <v>77</v>
      </c>
      <c r="F8" s="278" t="s">
        <v>44</v>
      </c>
      <c r="G8" s="108">
        <v>209778.69010000001</v>
      </c>
      <c r="H8" s="233">
        <v>217136.44130000001</v>
      </c>
      <c r="I8" s="100">
        <v>223447</v>
      </c>
      <c r="J8" s="104">
        <v>225745</v>
      </c>
      <c r="K8" s="180" t="e">
        <f t="shared" si="0"/>
        <v>#VALUE!</v>
      </c>
    </row>
    <row r="9" spans="2:11" ht="16.5" x14ac:dyDescent="0.35">
      <c r="B9" s="433"/>
      <c r="C9" s="436"/>
      <c r="D9" s="381"/>
      <c r="E9" s="62" t="s">
        <v>71</v>
      </c>
      <c r="F9" s="114">
        <v>200858928.31</v>
      </c>
      <c r="G9" s="108">
        <v>163637949.73307142</v>
      </c>
      <c r="H9" s="233">
        <v>201324692.35413998</v>
      </c>
      <c r="I9" s="100">
        <v>210176093.91622999</v>
      </c>
      <c r="J9" s="104">
        <v>177662217.16074187</v>
      </c>
      <c r="K9" s="170">
        <f t="shared" si="0"/>
        <v>-0.1154875779953231</v>
      </c>
    </row>
    <row r="10" spans="2:11" ht="16.5" x14ac:dyDescent="0.35">
      <c r="B10" s="433"/>
      <c r="C10" s="436"/>
      <c r="D10" s="414" t="s">
        <v>33</v>
      </c>
      <c r="E10" s="62" t="s">
        <v>78</v>
      </c>
      <c r="F10" s="114">
        <v>17408</v>
      </c>
      <c r="G10" s="108">
        <v>12787</v>
      </c>
      <c r="H10" s="108">
        <v>12787</v>
      </c>
      <c r="I10" s="100">
        <v>11621</v>
      </c>
      <c r="J10" s="104">
        <v>11621</v>
      </c>
      <c r="K10" s="170">
        <f t="shared" si="0"/>
        <v>-0.33243336397058826</v>
      </c>
    </row>
    <row r="11" spans="2:11" ht="16.5" x14ac:dyDescent="0.35">
      <c r="B11" s="401"/>
      <c r="C11" s="436"/>
      <c r="D11" s="438"/>
      <c r="E11" s="63" t="s">
        <v>72</v>
      </c>
      <c r="F11" s="115">
        <v>10027008</v>
      </c>
      <c r="G11" s="109">
        <v>5408901</v>
      </c>
      <c r="H11" s="108">
        <v>4437089</v>
      </c>
      <c r="I11" s="100">
        <v>4032487</v>
      </c>
      <c r="J11" s="104">
        <v>4032487</v>
      </c>
      <c r="K11" s="170">
        <f t="shared" si="0"/>
        <v>-0.59783746058644816</v>
      </c>
    </row>
    <row r="12" spans="2:11" ht="16.5" x14ac:dyDescent="0.35">
      <c r="B12" s="401"/>
      <c r="C12" s="436"/>
      <c r="D12" s="414" t="s">
        <v>34</v>
      </c>
      <c r="E12" s="63" t="s">
        <v>79</v>
      </c>
      <c r="F12" s="115">
        <v>4545</v>
      </c>
      <c r="G12" s="109">
        <v>4513</v>
      </c>
      <c r="H12" s="109">
        <v>4513</v>
      </c>
      <c r="I12" s="101">
        <v>5364</v>
      </c>
      <c r="J12" s="212">
        <v>5364</v>
      </c>
      <c r="K12" s="170">
        <f t="shared" si="0"/>
        <v>0.18019801980198019</v>
      </c>
    </row>
    <row r="13" spans="2:11" ht="17" thickBot="1" x14ac:dyDescent="0.4">
      <c r="B13" s="434"/>
      <c r="C13" s="437"/>
      <c r="D13" s="415"/>
      <c r="E13" s="64" t="s">
        <v>73</v>
      </c>
      <c r="F13" s="204">
        <v>1558935</v>
      </c>
      <c r="G13" s="110">
        <v>1331335</v>
      </c>
      <c r="H13" s="110">
        <v>1408056</v>
      </c>
      <c r="I13" s="102">
        <v>1673568</v>
      </c>
      <c r="J13" s="105">
        <v>1673568</v>
      </c>
      <c r="K13" s="171">
        <f t="shared" si="0"/>
        <v>7.3532892647865375E-2</v>
      </c>
    </row>
    <row r="14" spans="2:11" ht="16.5" x14ac:dyDescent="0.35">
      <c r="B14" s="405" t="s">
        <v>6</v>
      </c>
      <c r="C14" s="421" t="s">
        <v>4</v>
      </c>
      <c r="D14" s="422" t="s">
        <v>35</v>
      </c>
      <c r="E14" s="61" t="s">
        <v>77</v>
      </c>
      <c r="F14" s="340" t="s">
        <v>44</v>
      </c>
      <c r="G14" s="106">
        <v>30340.75</v>
      </c>
      <c r="H14" s="197">
        <v>30434</v>
      </c>
      <c r="I14" s="98">
        <v>30956</v>
      </c>
      <c r="J14" s="103">
        <v>31894.314999999995</v>
      </c>
      <c r="K14" s="188" t="e">
        <f t="shared" si="0"/>
        <v>#VALUE!</v>
      </c>
    </row>
    <row r="15" spans="2:11" ht="16.5" x14ac:dyDescent="0.35">
      <c r="B15" s="406"/>
      <c r="C15" s="420"/>
      <c r="D15" s="404"/>
      <c r="E15" s="65" t="s">
        <v>70</v>
      </c>
      <c r="F15" s="113">
        <v>6213091899</v>
      </c>
      <c r="G15" s="107">
        <v>5509103693.1200008</v>
      </c>
      <c r="H15" s="107">
        <v>5802633829</v>
      </c>
      <c r="I15" s="99">
        <v>5560533547.6954746</v>
      </c>
      <c r="J15" s="211">
        <v>4907314222.1720028</v>
      </c>
      <c r="K15" s="170">
        <f t="shared" si="0"/>
        <v>-0.21016551791840754</v>
      </c>
    </row>
    <row r="16" spans="2:11" ht="16.5" x14ac:dyDescent="0.35">
      <c r="B16" s="406"/>
      <c r="C16" s="410" t="s">
        <v>7</v>
      </c>
      <c r="D16" s="413" t="s">
        <v>36</v>
      </c>
      <c r="E16" s="62" t="s">
        <v>77</v>
      </c>
      <c r="F16" s="278" t="s">
        <v>44</v>
      </c>
      <c r="G16" s="233">
        <v>10729.3979</v>
      </c>
      <c r="H16" s="233">
        <v>11430.271700000001</v>
      </c>
      <c r="I16" s="234">
        <v>11519</v>
      </c>
      <c r="J16" s="213">
        <v>11580</v>
      </c>
      <c r="K16" s="180" t="e">
        <f t="shared" si="0"/>
        <v>#VALUE!</v>
      </c>
    </row>
    <row r="17" spans="2:11" ht="16.5" x14ac:dyDescent="0.35">
      <c r="B17" s="406"/>
      <c r="C17" s="411"/>
      <c r="D17" s="381"/>
      <c r="E17" s="66" t="s">
        <v>71</v>
      </c>
      <c r="F17" s="114">
        <v>133956908.69000001</v>
      </c>
      <c r="G17" s="108">
        <v>134923370.04912999</v>
      </c>
      <c r="H17" s="233">
        <v>149186858.69846001</v>
      </c>
      <c r="I17" s="234">
        <v>165170117.29477</v>
      </c>
      <c r="J17" s="213">
        <v>154147533.96474999</v>
      </c>
      <c r="K17" s="170">
        <f t="shared" si="0"/>
        <v>0.15072477763334072</v>
      </c>
    </row>
    <row r="18" spans="2:11" ht="16.5" x14ac:dyDescent="0.35">
      <c r="B18" s="406"/>
      <c r="C18" s="411"/>
      <c r="D18" s="413" t="s">
        <v>37</v>
      </c>
      <c r="E18" s="66" t="s">
        <v>74</v>
      </c>
      <c r="F18" s="116">
        <v>4332</v>
      </c>
      <c r="G18" s="108">
        <v>4504</v>
      </c>
      <c r="H18" s="108">
        <v>4570</v>
      </c>
      <c r="I18" s="100">
        <v>4678</v>
      </c>
      <c r="J18" s="104">
        <v>5475</v>
      </c>
      <c r="K18" s="170">
        <f t="shared" si="0"/>
        <v>0.26385041551246535</v>
      </c>
    </row>
    <row r="19" spans="2:11" ht="16.5" x14ac:dyDescent="0.35">
      <c r="B19" s="406"/>
      <c r="C19" s="411"/>
      <c r="D19" s="383"/>
      <c r="E19" s="66" t="s">
        <v>75</v>
      </c>
      <c r="F19" s="116">
        <v>138733539</v>
      </c>
      <c r="G19" s="108">
        <v>148296020</v>
      </c>
      <c r="H19" s="108">
        <v>151698706</v>
      </c>
      <c r="I19" s="100">
        <v>153472522</v>
      </c>
      <c r="J19" s="104">
        <v>167784367</v>
      </c>
      <c r="K19" s="170">
        <f t="shared" si="0"/>
        <v>0.20940017972150196</v>
      </c>
    </row>
    <row r="20" spans="2:11" ht="16" customHeight="1" x14ac:dyDescent="0.35">
      <c r="B20" s="406"/>
      <c r="C20" s="411"/>
      <c r="D20" s="383"/>
      <c r="E20" s="66" t="s">
        <v>221</v>
      </c>
      <c r="F20" s="116">
        <v>24345849.025416151</v>
      </c>
      <c r="G20" s="108">
        <v>36445142.782937549</v>
      </c>
      <c r="H20" s="108">
        <v>37281384.89594572</v>
      </c>
      <c r="I20" s="100">
        <v>37717316.874367386</v>
      </c>
      <c r="J20" s="104">
        <v>40682641.182840601</v>
      </c>
      <c r="K20" s="170">
        <f t="shared" si="0"/>
        <v>0.67102988030400801</v>
      </c>
    </row>
    <row r="21" spans="2:11" ht="16.5" x14ac:dyDescent="0.35">
      <c r="B21" s="407"/>
      <c r="C21" s="411"/>
      <c r="D21" s="381"/>
      <c r="E21" s="67" t="s">
        <v>76</v>
      </c>
      <c r="F21" s="117">
        <v>486916.980508323</v>
      </c>
      <c r="G21" s="108">
        <v>728902.85565875098</v>
      </c>
      <c r="H21" s="108">
        <v>745627.69791891437</v>
      </c>
      <c r="I21" s="100">
        <v>754346.33748734777</v>
      </c>
      <c r="J21" s="104">
        <v>813652.82365681208</v>
      </c>
      <c r="K21" s="170">
        <f t="shared" si="0"/>
        <v>0.67102988030400823</v>
      </c>
    </row>
    <row r="22" spans="2:11" ht="16" customHeight="1" x14ac:dyDescent="0.35">
      <c r="B22" s="408"/>
      <c r="C22" s="411"/>
      <c r="D22" s="414" t="s">
        <v>42</v>
      </c>
      <c r="E22" s="66" t="s">
        <v>112</v>
      </c>
      <c r="F22" s="117">
        <v>13938914.046574991</v>
      </c>
      <c r="G22" s="109">
        <v>12173123.04766142</v>
      </c>
      <c r="H22" s="109">
        <v>12452438.132250709</v>
      </c>
      <c r="I22" s="101">
        <v>12598044.740114566</v>
      </c>
      <c r="J22" s="212">
        <v>13772856.108781492</v>
      </c>
      <c r="K22" s="170">
        <f t="shared" si="0"/>
        <v>-1.191326219809081E-2</v>
      </c>
    </row>
    <row r="23" spans="2:11" ht="17" thickBot="1" x14ac:dyDescent="0.4">
      <c r="B23" s="409"/>
      <c r="C23" s="412"/>
      <c r="D23" s="415"/>
      <c r="E23" s="68" t="s">
        <v>76</v>
      </c>
      <c r="F23" s="204">
        <v>696945.70232874958</v>
      </c>
      <c r="G23" s="110">
        <v>608656.15238307102</v>
      </c>
      <c r="H23" s="110">
        <v>622621.90661253547</v>
      </c>
      <c r="I23" s="102">
        <v>629902.2370057283</v>
      </c>
      <c r="J23" s="105">
        <v>688642.80543907464</v>
      </c>
      <c r="K23" s="171">
        <f t="shared" si="0"/>
        <v>-1.191326219809081E-2</v>
      </c>
    </row>
    <row r="24" spans="2:11" ht="18" customHeight="1" x14ac:dyDescent="0.35">
      <c r="B24" s="399" t="s">
        <v>18</v>
      </c>
      <c r="C24" s="95" t="s">
        <v>88</v>
      </c>
      <c r="D24" s="264" t="s">
        <v>237</v>
      </c>
      <c r="E24" s="70" t="s">
        <v>89</v>
      </c>
      <c r="F24" s="121">
        <v>334815837</v>
      </c>
      <c r="G24" s="103">
        <v>298561319.78220141</v>
      </c>
      <c r="H24" s="106">
        <v>350511551.05260003</v>
      </c>
      <c r="I24" s="98">
        <v>375346211.21099997</v>
      </c>
      <c r="J24" s="103">
        <v>331809751.12549186</v>
      </c>
      <c r="K24" s="169">
        <f>(J24-F24)/F24</f>
        <v>-8.9783264180186978E-3</v>
      </c>
    </row>
    <row r="25" spans="2:11" ht="18" customHeight="1" thickBot="1" x14ac:dyDescent="0.4">
      <c r="B25" s="399"/>
      <c r="C25" s="90" t="s">
        <v>251</v>
      </c>
      <c r="D25" s="277" t="s">
        <v>250</v>
      </c>
      <c r="E25" s="71" t="s">
        <v>183</v>
      </c>
      <c r="F25" s="118">
        <v>929100</v>
      </c>
      <c r="G25" s="107">
        <v>1001100</v>
      </c>
      <c r="H25" s="107">
        <v>1020036</v>
      </c>
      <c r="I25" s="99">
        <v>1037302.6</v>
      </c>
      <c r="J25" s="211">
        <v>1051989</v>
      </c>
      <c r="K25" s="219">
        <f>(J25-F25)/F25</f>
        <v>0.13226670971908297</v>
      </c>
    </row>
    <row r="26" spans="2:11" ht="19" thickBot="1" x14ac:dyDescent="0.5">
      <c r="B26" s="5" t="s">
        <v>260</v>
      </c>
      <c r="C26" s="34"/>
      <c r="D26" s="35"/>
      <c r="E26" s="69"/>
      <c r="F26" s="5"/>
      <c r="G26" s="37"/>
      <c r="H26" s="185"/>
      <c r="I26" s="37"/>
      <c r="J26" s="210"/>
      <c r="K26" s="38"/>
    </row>
    <row r="27" spans="2:11" ht="16.5" x14ac:dyDescent="0.35">
      <c r="B27" s="416" t="s">
        <v>258</v>
      </c>
      <c r="C27" s="39" t="s">
        <v>8</v>
      </c>
      <c r="D27" s="275" t="s">
        <v>249</v>
      </c>
      <c r="E27" s="70" t="s">
        <v>184</v>
      </c>
      <c r="F27" s="173">
        <v>7927547532.1367722</v>
      </c>
      <c r="G27" s="80">
        <v>8087337413.1167984</v>
      </c>
      <c r="H27" s="80">
        <v>8230167146.7852364</v>
      </c>
      <c r="I27" s="183">
        <v>8465908964.7938423</v>
      </c>
      <c r="J27" s="214">
        <v>6983561802</v>
      </c>
      <c r="K27" s="170">
        <f t="shared" ref="K27:K32" si="1">(J27-F27)/F27</f>
        <v>-0.11907664082870942</v>
      </c>
    </row>
    <row r="28" spans="2:11" ht="16.5" x14ac:dyDescent="0.35">
      <c r="B28" s="384"/>
      <c r="C28" s="40" t="s">
        <v>10</v>
      </c>
      <c r="D28" s="126" t="s">
        <v>239</v>
      </c>
      <c r="E28" s="66" t="s">
        <v>189</v>
      </c>
      <c r="F28" s="338" t="s">
        <v>44</v>
      </c>
      <c r="G28" s="339" t="s">
        <v>44</v>
      </c>
      <c r="H28" s="336" t="s">
        <v>44</v>
      </c>
      <c r="I28" s="336" t="s">
        <v>44</v>
      </c>
      <c r="J28" s="339" t="s">
        <v>44</v>
      </c>
      <c r="K28" s="180" t="e">
        <f t="shared" si="1"/>
        <v>#VALUE!</v>
      </c>
    </row>
    <row r="29" spans="2:11" ht="16.5" x14ac:dyDescent="0.35">
      <c r="B29" s="384"/>
      <c r="C29" s="418" t="s">
        <v>9</v>
      </c>
      <c r="D29" s="413" t="s">
        <v>39</v>
      </c>
      <c r="E29" s="65" t="s">
        <v>185</v>
      </c>
      <c r="F29" s="113">
        <v>974250</v>
      </c>
      <c r="G29" s="107">
        <v>892125</v>
      </c>
      <c r="H29" s="107">
        <v>790230</v>
      </c>
      <c r="I29" s="99">
        <v>850550</v>
      </c>
      <c r="J29" s="211">
        <v>464938.58191030327</v>
      </c>
      <c r="K29" s="219">
        <f t="shared" si="1"/>
        <v>-0.52277281815724586</v>
      </c>
    </row>
    <row r="30" spans="2:11" ht="16.5" x14ac:dyDescent="0.35">
      <c r="B30" s="384"/>
      <c r="C30" s="419"/>
      <c r="D30" s="383"/>
      <c r="E30" s="65" t="s">
        <v>186</v>
      </c>
      <c r="F30" s="113">
        <v>859000</v>
      </c>
      <c r="G30" s="107">
        <v>875939</v>
      </c>
      <c r="H30" s="107">
        <v>965672</v>
      </c>
      <c r="I30" s="99">
        <v>1011484</v>
      </c>
      <c r="J30" s="211">
        <v>387274.07877776161</v>
      </c>
      <c r="K30" s="170">
        <f t="shared" si="1"/>
        <v>-0.54915706777909012</v>
      </c>
    </row>
    <row r="31" spans="2:11" ht="16.5" x14ac:dyDescent="0.35">
      <c r="B31" s="385"/>
      <c r="C31" s="420"/>
      <c r="D31" s="381"/>
      <c r="E31" s="65" t="s">
        <v>187</v>
      </c>
      <c r="F31" s="113">
        <v>814250</v>
      </c>
      <c r="G31" s="108">
        <v>749120</v>
      </c>
      <c r="H31" s="108">
        <v>623789</v>
      </c>
      <c r="I31" s="100">
        <v>912329</v>
      </c>
      <c r="J31" s="104">
        <v>365149.43338400527</v>
      </c>
      <c r="K31" s="170">
        <f t="shared" si="1"/>
        <v>-0.55155120247589162</v>
      </c>
    </row>
    <row r="32" spans="2:11" ht="17" thickBot="1" x14ac:dyDescent="0.4">
      <c r="B32" s="417"/>
      <c r="C32" s="290" t="s">
        <v>96</v>
      </c>
      <c r="D32" s="290" t="s">
        <v>236</v>
      </c>
      <c r="E32" s="66" t="s">
        <v>188</v>
      </c>
      <c r="F32" s="333" t="s">
        <v>44</v>
      </c>
      <c r="G32" s="334" t="s">
        <v>44</v>
      </c>
      <c r="H32" s="335" t="s">
        <v>44</v>
      </c>
      <c r="I32" s="336" t="s">
        <v>44</v>
      </c>
      <c r="J32" s="337" t="s">
        <v>44</v>
      </c>
      <c r="K32" s="180" t="e">
        <f t="shared" si="1"/>
        <v>#VALUE!</v>
      </c>
    </row>
    <row r="33" spans="2:11" ht="19" thickBot="1" x14ac:dyDescent="0.5">
      <c r="B33" s="5" t="s">
        <v>180</v>
      </c>
      <c r="C33" s="34"/>
      <c r="D33" s="35"/>
      <c r="E33" s="69"/>
      <c r="F33" s="5"/>
      <c r="G33" s="37"/>
      <c r="H33" s="185"/>
      <c r="I33" s="37"/>
      <c r="J33" s="210"/>
      <c r="K33" s="38"/>
    </row>
    <row r="34" spans="2:11" ht="16.5" x14ac:dyDescent="0.35">
      <c r="B34" s="401" t="s">
        <v>15</v>
      </c>
      <c r="C34" s="377" t="s">
        <v>16</v>
      </c>
      <c r="D34" s="403" t="s">
        <v>40</v>
      </c>
      <c r="E34" s="71" t="s">
        <v>195</v>
      </c>
      <c r="F34" s="118">
        <v>183425</v>
      </c>
      <c r="G34" s="107">
        <v>154718</v>
      </c>
      <c r="H34" s="107">
        <v>126188</v>
      </c>
      <c r="I34" s="99">
        <v>119323</v>
      </c>
      <c r="J34" s="211">
        <v>108444</v>
      </c>
      <c r="K34" s="219">
        <f>(J34-F34)/F34</f>
        <v>-0.40878288128662943</v>
      </c>
    </row>
    <row r="35" spans="2:11" ht="16.5" x14ac:dyDescent="0.35">
      <c r="B35" s="401"/>
      <c r="C35" s="402"/>
      <c r="D35" s="404"/>
      <c r="E35" s="72" t="s">
        <v>196</v>
      </c>
      <c r="F35" s="83" t="s">
        <v>270</v>
      </c>
      <c r="G35" s="143" t="s">
        <v>270</v>
      </c>
      <c r="H35" s="143" t="s">
        <v>270</v>
      </c>
      <c r="I35" s="227" t="s">
        <v>270</v>
      </c>
      <c r="J35" s="207" t="s">
        <v>271</v>
      </c>
      <c r="K35" s="180" t="e">
        <f t="shared" ref="K35" si="2">(J35-F35)/F35</f>
        <v>#VALUE!</v>
      </c>
    </row>
    <row r="36" spans="2:11" ht="29.5" thickBot="1" x14ac:dyDescent="0.4">
      <c r="B36" s="401"/>
      <c r="C36" s="42" t="s">
        <v>17</v>
      </c>
      <c r="D36" s="43" t="s">
        <v>41</v>
      </c>
      <c r="E36" s="73" t="s">
        <v>197</v>
      </c>
      <c r="F36" s="119">
        <v>577811</v>
      </c>
      <c r="G36" s="109">
        <v>548659</v>
      </c>
      <c r="H36" s="109">
        <v>609862</v>
      </c>
      <c r="I36" s="101">
        <v>603850</v>
      </c>
      <c r="J36" s="212">
        <v>551931</v>
      </c>
      <c r="K36" s="170">
        <f>(J36-F36)/F36</f>
        <v>-4.4789732282701437E-2</v>
      </c>
    </row>
    <row r="37" spans="2:11" ht="16.5" x14ac:dyDescent="0.35">
      <c r="B37" s="374" t="s">
        <v>11</v>
      </c>
      <c r="C37" s="258" t="s">
        <v>12</v>
      </c>
      <c r="D37" s="264" t="s">
        <v>240</v>
      </c>
      <c r="E37" s="94" t="s">
        <v>198</v>
      </c>
      <c r="F37" s="120">
        <v>69339</v>
      </c>
      <c r="G37" s="106">
        <v>69055</v>
      </c>
      <c r="H37" s="106">
        <v>69055</v>
      </c>
      <c r="I37" s="98">
        <v>68090</v>
      </c>
      <c r="J37" s="103">
        <v>68140</v>
      </c>
      <c r="K37" s="169">
        <f>(J37-F37)/F37</f>
        <v>-1.7291855954080677E-2</v>
      </c>
    </row>
    <row r="38" spans="2:11" ht="29" x14ac:dyDescent="0.35">
      <c r="B38" s="399"/>
      <c r="C38" s="41" t="s">
        <v>13</v>
      </c>
      <c r="D38" s="127" t="s">
        <v>241</v>
      </c>
      <c r="E38" s="66" t="s">
        <v>199</v>
      </c>
      <c r="F38" s="116">
        <v>859761</v>
      </c>
      <c r="G38" s="108">
        <v>932045</v>
      </c>
      <c r="H38" s="108">
        <v>950981</v>
      </c>
      <c r="I38" s="100">
        <v>969213</v>
      </c>
      <c r="J38" s="104">
        <v>983849</v>
      </c>
      <c r="K38" s="170">
        <f>(J38-F38)/F38</f>
        <v>0.14432848198510981</v>
      </c>
    </row>
    <row r="39" spans="2:11" ht="29.5" thickBot="1" x14ac:dyDescent="0.4">
      <c r="B39" s="400"/>
      <c r="C39" s="259" t="s">
        <v>14</v>
      </c>
      <c r="D39" s="276" t="s">
        <v>242</v>
      </c>
      <c r="E39" s="68" t="s">
        <v>200</v>
      </c>
      <c r="F39" s="168">
        <v>2608.8908081179134</v>
      </c>
      <c r="G39" s="110">
        <v>1702.1407859181295</v>
      </c>
      <c r="H39" s="110">
        <v>1179.8</v>
      </c>
      <c r="I39" s="102">
        <v>1425.6253809999998</v>
      </c>
      <c r="J39" s="105">
        <v>1052.8958058304497</v>
      </c>
      <c r="K39" s="171">
        <f>(J39-F39)/F39</f>
        <v>-0.59642013281881201</v>
      </c>
    </row>
    <row r="40" spans="2:11" ht="19" thickBot="1" x14ac:dyDescent="0.5">
      <c r="B40" s="5" t="s">
        <v>173</v>
      </c>
      <c r="C40" s="6"/>
      <c r="D40" s="158"/>
      <c r="E40" s="257"/>
      <c r="F40" s="440"/>
      <c r="G40" s="441"/>
      <c r="H40" s="225"/>
      <c r="I40" s="225"/>
      <c r="J40" s="225"/>
      <c r="K40" s="97"/>
    </row>
    <row r="41" spans="2:11" ht="17.25" customHeight="1" x14ac:dyDescent="0.35">
      <c r="B41" s="374" t="s">
        <v>92</v>
      </c>
      <c r="C41" s="376" t="s">
        <v>91</v>
      </c>
      <c r="D41" s="382" t="s">
        <v>103</v>
      </c>
      <c r="E41" s="71" t="s">
        <v>220</v>
      </c>
      <c r="F41" s="131">
        <v>2.1</v>
      </c>
      <c r="G41" s="135">
        <v>1.5</v>
      </c>
      <c r="H41" s="135">
        <v>0.6</v>
      </c>
      <c r="I41" s="198">
        <v>0</v>
      </c>
      <c r="J41" s="215">
        <v>0.38017812852311156</v>
      </c>
      <c r="K41" s="170">
        <f t="shared" ref="K41:K55" si="3">(J41-F41)/F41</f>
        <v>-0.81896279594137544</v>
      </c>
    </row>
    <row r="42" spans="2:11" ht="17.25" customHeight="1" x14ac:dyDescent="0.35">
      <c r="B42" s="375"/>
      <c r="C42" s="377"/>
      <c r="D42" s="383"/>
      <c r="E42" s="71" t="s">
        <v>219</v>
      </c>
      <c r="F42" s="131">
        <v>3.8</v>
      </c>
      <c r="G42" s="135">
        <v>2.7</v>
      </c>
      <c r="H42" s="135">
        <v>2.2000000000000002</v>
      </c>
      <c r="I42" s="198">
        <v>1.5649999999999999</v>
      </c>
      <c r="J42" s="215">
        <v>3.0608218714768882</v>
      </c>
      <c r="K42" s="170">
        <f t="shared" si="3"/>
        <v>-0.19452056013766095</v>
      </c>
    </row>
    <row r="43" spans="2:11" ht="17.25" customHeight="1" x14ac:dyDescent="0.35">
      <c r="B43" s="375"/>
      <c r="C43" s="377"/>
      <c r="D43" s="383"/>
      <c r="E43" s="71" t="s">
        <v>218</v>
      </c>
      <c r="F43" s="131">
        <v>0.8</v>
      </c>
      <c r="G43" s="135">
        <v>0.7</v>
      </c>
      <c r="H43" s="135">
        <v>0.5</v>
      </c>
      <c r="I43" s="198">
        <v>0.34100000000000003</v>
      </c>
      <c r="J43" s="215">
        <v>0.65800000000000003</v>
      </c>
      <c r="K43" s="170">
        <f t="shared" si="3"/>
        <v>-0.17750000000000002</v>
      </c>
    </row>
    <row r="44" spans="2:11" ht="17.25" customHeight="1" x14ac:dyDescent="0.35">
      <c r="B44" s="375"/>
      <c r="C44" s="377"/>
      <c r="D44" s="383"/>
      <c r="E44" s="71" t="s">
        <v>217</v>
      </c>
      <c r="F44" s="131">
        <v>0.5</v>
      </c>
      <c r="G44" s="135">
        <v>0.2</v>
      </c>
      <c r="H44" s="135">
        <v>0.3</v>
      </c>
      <c r="I44" s="198">
        <v>0.28299999999999997</v>
      </c>
      <c r="J44" s="215">
        <v>0.94899999999999995</v>
      </c>
      <c r="K44" s="170">
        <f t="shared" si="3"/>
        <v>0.89799999999999991</v>
      </c>
    </row>
    <row r="45" spans="2:11" ht="17.25" customHeight="1" x14ac:dyDescent="0.35">
      <c r="B45" s="375"/>
      <c r="C45" s="377"/>
      <c r="D45" s="383"/>
      <c r="E45" s="71" t="s">
        <v>216</v>
      </c>
      <c r="F45" s="131">
        <v>0.4</v>
      </c>
      <c r="G45" s="135">
        <v>0.2</v>
      </c>
      <c r="H45" s="135">
        <v>0.1</v>
      </c>
      <c r="I45" s="198">
        <v>0</v>
      </c>
      <c r="J45" s="215">
        <v>9.5000000000000001E-2</v>
      </c>
      <c r="K45" s="170">
        <f t="shared" si="3"/>
        <v>-0.76250000000000007</v>
      </c>
    </row>
    <row r="46" spans="2:11" ht="17.25" customHeight="1" x14ac:dyDescent="0.35">
      <c r="B46" s="375"/>
      <c r="C46" s="377"/>
      <c r="D46" s="381"/>
      <c r="E46" s="71" t="s">
        <v>215</v>
      </c>
      <c r="F46" s="131">
        <v>9.1999999999999993</v>
      </c>
      <c r="G46" s="135">
        <v>9.1</v>
      </c>
      <c r="H46" s="135">
        <v>9.1</v>
      </c>
      <c r="I46" s="198">
        <v>9.1159999999999997</v>
      </c>
      <c r="J46" s="215">
        <v>9.1159999999999997</v>
      </c>
      <c r="K46" s="170">
        <f t="shared" si="3"/>
        <v>-9.1304347826086565E-3</v>
      </c>
    </row>
    <row r="47" spans="2:11" ht="17.149999999999999" customHeight="1" x14ac:dyDescent="0.35">
      <c r="B47" s="375"/>
      <c r="C47" s="377"/>
      <c r="D47" s="378" t="s">
        <v>105</v>
      </c>
      <c r="E47" s="66" t="s">
        <v>206</v>
      </c>
      <c r="F47" s="134">
        <v>1.4</v>
      </c>
      <c r="G47" s="136">
        <v>2.6</v>
      </c>
      <c r="H47" s="136">
        <v>2.2000000000000002</v>
      </c>
      <c r="I47" s="199">
        <v>1.867</v>
      </c>
      <c r="J47" s="216">
        <v>2.1109999999999998</v>
      </c>
      <c r="K47" s="170">
        <f t="shared" si="3"/>
        <v>0.50785714285714278</v>
      </c>
    </row>
    <row r="48" spans="2:11" ht="17.149999999999999" customHeight="1" x14ac:dyDescent="0.35">
      <c r="B48" s="375"/>
      <c r="C48" s="377"/>
      <c r="D48" s="380"/>
      <c r="E48" s="66" t="s">
        <v>214</v>
      </c>
      <c r="F48" s="132">
        <v>4.9000000000000004</v>
      </c>
      <c r="G48" s="136">
        <v>2.1</v>
      </c>
      <c r="H48" s="136">
        <v>2.2000000000000002</v>
      </c>
      <c r="I48" s="199">
        <v>2.2639999999999998</v>
      </c>
      <c r="J48" s="216">
        <v>81.123999999999995</v>
      </c>
      <c r="K48" s="170">
        <f t="shared" si="3"/>
        <v>15.555918367346935</v>
      </c>
    </row>
    <row r="49" spans="2:13" ht="17.149999999999999" customHeight="1" x14ac:dyDescent="0.35">
      <c r="B49" s="375"/>
      <c r="C49" s="377"/>
      <c r="D49" s="381"/>
      <c r="E49" s="66" t="s">
        <v>213</v>
      </c>
      <c r="F49" s="132">
        <v>15.2</v>
      </c>
      <c r="G49" s="136">
        <v>1</v>
      </c>
      <c r="H49" s="136">
        <v>5.8</v>
      </c>
      <c r="I49" s="199">
        <v>7.4269999999999996</v>
      </c>
      <c r="J49" s="216">
        <v>1.0129999999999999</v>
      </c>
      <c r="K49" s="170">
        <f t="shared" si="3"/>
        <v>-0.93335526315789474</v>
      </c>
    </row>
    <row r="50" spans="2:13" ht="15.75" customHeight="1" x14ac:dyDescent="0.35">
      <c r="B50" s="375"/>
      <c r="C50" s="377"/>
      <c r="D50" s="378" t="s">
        <v>106</v>
      </c>
      <c r="E50" s="66" t="s">
        <v>212</v>
      </c>
      <c r="F50" s="114">
        <v>409</v>
      </c>
      <c r="G50" s="108">
        <v>474</v>
      </c>
      <c r="H50" s="108">
        <v>450</v>
      </c>
      <c r="I50" s="100">
        <v>712.37322899999992</v>
      </c>
      <c r="J50" s="104">
        <v>629.70259415152827</v>
      </c>
      <c r="K50" s="170">
        <f t="shared" si="3"/>
        <v>0.53961514462476345</v>
      </c>
    </row>
    <row r="51" spans="2:13" ht="15.75" customHeight="1" x14ac:dyDescent="0.35">
      <c r="B51" s="375"/>
      <c r="C51" s="377"/>
      <c r="D51" s="379"/>
      <c r="E51" s="66" t="s">
        <v>207</v>
      </c>
      <c r="F51" s="114">
        <v>602</v>
      </c>
      <c r="G51" s="108">
        <v>572</v>
      </c>
      <c r="H51" s="108">
        <v>523</v>
      </c>
      <c r="I51" s="100">
        <v>546.13029599999993</v>
      </c>
      <c r="J51" s="104">
        <v>584.84907856811799</v>
      </c>
      <c r="K51" s="170">
        <f t="shared" si="3"/>
        <v>-2.848990271076746E-2</v>
      </c>
    </row>
    <row r="52" spans="2:13" ht="16.5" x14ac:dyDescent="0.35">
      <c r="B52" s="375"/>
      <c r="C52" s="377"/>
      <c r="D52" s="379"/>
      <c r="E52" s="66" t="s">
        <v>208</v>
      </c>
      <c r="F52" s="116">
        <v>266</v>
      </c>
      <c r="G52" s="108">
        <v>522</v>
      </c>
      <c r="H52" s="108">
        <v>576</v>
      </c>
      <c r="I52" s="100">
        <v>637.09890399999995</v>
      </c>
      <c r="J52" s="104">
        <v>565.17057334359367</v>
      </c>
      <c r="K52" s="170">
        <f t="shared" si="3"/>
        <v>1.1247014035473446</v>
      </c>
    </row>
    <row r="53" spans="2:13" ht="16.5" x14ac:dyDescent="0.35">
      <c r="B53" s="375"/>
      <c r="C53" s="377"/>
      <c r="D53" s="379"/>
      <c r="E53" s="62" t="s">
        <v>209</v>
      </c>
      <c r="F53" s="114">
        <v>1704123.876688997</v>
      </c>
      <c r="G53" s="108">
        <v>1730114</v>
      </c>
      <c r="H53" s="108">
        <v>1668658</v>
      </c>
      <c r="I53" s="100">
        <v>1607559.5006247433</v>
      </c>
      <c r="J53" s="104">
        <v>1746431.7516519676</v>
      </c>
      <c r="K53" s="170">
        <f t="shared" si="3"/>
        <v>2.4826760273538383E-2</v>
      </c>
    </row>
    <row r="54" spans="2:13" ht="16.5" x14ac:dyDescent="0.35">
      <c r="B54" s="375"/>
      <c r="C54" s="377"/>
      <c r="D54" s="379"/>
      <c r="E54" s="62" t="s">
        <v>210</v>
      </c>
      <c r="F54" s="114">
        <v>297141</v>
      </c>
      <c r="G54" s="104">
        <v>233489</v>
      </c>
      <c r="H54" s="104">
        <v>189943</v>
      </c>
      <c r="I54" s="100">
        <v>152311.47823286982</v>
      </c>
      <c r="J54" s="104">
        <v>218962.493114463</v>
      </c>
      <c r="K54" s="170">
        <f t="shared" si="3"/>
        <v>-0.26310238871625591</v>
      </c>
    </row>
    <row r="55" spans="2:13" ht="17" thickBot="1" x14ac:dyDescent="0.4">
      <c r="B55" s="375"/>
      <c r="C55" s="377"/>
      <c r="D55" s="379"/>
      <c r="E55" s="72" t="s">
        <v>211</v>
      </c>
      <c r="F55" s="133">
        <v>23737</v>
      </c>
      <c r="G55" s="217">
        <v>61799</v>
      </c>
      <c r="H55" s="186">
        <v>0</v>
      </c>
      <c r="I55" s="200">
        <v>0</v>
      </c>
      <c r="J55" s="217">
        <v>0</v>
      </c>
      <c r="K55" s="252">
        <f t="shared" si="3"/>
        <v>-1</v>
      </c>
    </row>
    <row r="56" spans="2:13" ht="16.5" x14ac:dyDescent="0.35">
      <c r="B56" s="374" t="s">
        <v>178</v>
      </c>
      <c r="C56" s="443" t="s">
        <v>179</v>
      </c>
      <c r="D56" s="93" t="s">
        <v>243</v>
      </c>
      <c r="E56" s="267" t="s">
        <v>273</v>
      </c>
      <c r="F56" s="238">
        <v>115.6</v>
      </c>
      <c r="G56" s="154">
        <v>69.8</v>
      </c>
      <c r="H56" s="155">
        <v>69.8</v>
      </c>
      <c r="I56" s="154">
        <v>38</v>
      </c>
      <c r="J56" s="154">
        <v>38</v>
      </c>
      <c r="K56" s="169">
        <f>(J56-F56)/F56</f>
        <v>-0.67128027681660896</v>
      </c>
    </row>
    <row r="57" spans="2:13" ht="29" x14ac:dyDescent="0.35">
      <c r="B57" s="375"/>
      <c r="C57" s="444"/>
      <c r="D57" s="89" t="s">
        <v>244</v>
      </c>
      <c r="E57" s="62" t="s">
        <v>277</v>
      </c>
      <c r="F57" s="240">
        <v>14.8</v>
      </c>
      <c r="G57" s="147">
        <v>8.8000000000000007</v>
      </c>
      <c r="H57" s="156">
        <v>8.8000000000000007</v>
      </c>
      <c r="I57" s="147">
        <v>19.3333333333333</v>
      </c>
      <c r="J57" s="147">
        <v>19.333333333333332</v>
      </c>
      <c r="K57" s="170">
        <f t="shared" ref="K57:K61" si="4">(J57-F57)/F57</f>
        <v>0.30630630630630618</v>
      </c>
    </row>
    <row r="58" spans="2:13" ht="16.5" x14ac:dyDescent="0.35">
      <c r="B58" s="375"/>
      <c r="C58" s="387"/>
      <c r="D58" s="26" t="s">
        <v>245</v>
      </c>
      <c r="E58" s="62" t="s">
        <v>273</v>
      </c>
      <c r="F58" s="239">
        <v>294.44028840769198</v>
      </c>
      <c r="G58" s="147">
        <v>401.50948419230798</v>
      </c>
      <c r="H58" s="156">
        <v>401.50948419230798</v>
      </c>
      <c r="I58" s="147">
        <v>286</v>
      </c>
      <c r="J58" s="147">
        <v>286</v>
      </c>
      <c r="K58" s="170">
        <f t="shared" si="4"/>
        <v>-2.8665535050710424E-2</v>
      </c>
    </row>
    <row r="59" spans="2:13" ht="16.5" x14ac:dyDescent="0.35">
      <c r="B59" s="375"/>
      <c r="C59" s="445" t="s">
        <v>177</v>
      </c>
      <c r="D59" s="91" t="s">
        <v>246</v>
      </c>
      <c r="E59" s="62" t="s">
        <v>274</v>
      </c>
      <c r="F59" s="241">
        <v>41911</v>
      </c>
      <c r="G59" s="243">
        <v>42140</v>
      </c>
      <c r="H59" s="161">
        <v>42140</v>
      </c>
      <c r="I59" s="243">
        <v>42449</v>
      </c>
      <c r="J59" s="243">
        <v>42449</v>
      </c>
      <c r="K59" s="170">
        <f t="shared" si="4"/>
        <v>1.2836725442008064E-2</v>
      </c>
      <c r="M59" s="341"/>
    </row>
    <row r="60" spans="2:13" ht="16.5" x14ac:dyDescent="0.35">
      <c r="B60" s="375"/>
      <c r="C60" s="444"/>
      <c r="D60" s="26" t="s">
        <v>247</v>
      </c>
      <c r="E60" s="62" t="s">
        <v>275</v>
      </c>
      <c r="F60" s="239">
        <v>47.5</v>
      </c>
      <c r="G60" s="147">
        <v>87.4</v>
      </c>
      <c r="H60" s="156">
        <v>87.4</v>
      </c>
      <c r="I60" s="147">
        <v>19</v>
      </c>
      <c r="J60" s="147">
        <v>19</v>
      </c>
      <c r="K60" s="170">
        <f t="shared" si="4"/>
        <v>-0.6</v>
      </c>
    </row>
    <row r="61" spans="2:13" ht="17" thickBot="1" x14ac:dyDescent="0.4">
      <c r="B61" s="442"/>
      <c r="C61" s="446"/>
      <c r="D61" s="92" t="s">
        <v>248</v>
      </c>
      <c r="E61" s="62" t="s">
        <v>276</v>
      </c>
      <c r="F61" s="260">
        <v>21280.002662192299</v>
      </c>
      <c r="G61" s="149">
        <v>22618.367609500001</v>
      </c>
      <c r="H61" s="179">
        <v>22618.367609500001</v>
      </c>
      <c r="I61" s="149">
        <v>20640</v>
      </c>
      <c r="J61" s="149">
        <v>20640</v>
      </c>
      <c r="K61" s="171">
        <f t="shared" si="4"/>
        <v>-3.0075309310434308E-2</v>
      </c>
    </row>
    <row r="62" spans="2:13" ht="19" thickBot="1" x14ac:dyDescent="0.5">
      <c r="B62" s="44" t="s">
        <v>47</v>
      </c>
      <c r="C62" s="45"/>
      <c r="D62" s="46"/>
      <c r="E62" s="74"/>
      <c r="F62" s="82"/>
      <c r="G62" s="47"/>
      <c r="H62" s="187"/>
      <c r="I62" s="47"/>
      <c r="J62" s="218"/>
      <c r="K62" s="48"/>
    </row>
    <row r="63" spans="2:13" ht="16.5" x14ac:dyDescent="0.35">
      <c r="B63" s="384" t="s">
        <v>48</v>
      </c>
      <c r="C63" s="387" t="s">
        <v>127</v>
      </c>
      <c r="D63" s="388"/>
      <c r="E63" s="77" t="s">
        <v>222</v>
      </c>
      <c r="F63" s="120">
        <v>929100</v>
      </c>
      <c r="G63" s="106">
        <v>1001100</v>
      </c>
      <c r="H63" s="103">
        <v>1020036</v>
      </c>
      <c r="I63" s="98">
        <v>1037302.6</v>
      </c>
      <c r="J63" s="103">
        <v>1051989</v>
      </c>
      <c r="K63" s="169">
        <f t="shared" ref="K63:K65" si="5">(J63-F63)/F63</f>
        <v>0.13226670971908297</v>
      </c>
    </row>
    <row r="64" spans="2:13" ht="16.5" x14ac:dyDescent="0.35">
      <c r="B64" s="385"/>
      <c r="C64" s="389"/>
      <c r="D64" s="390"/>
      <c r="E64" s="75" t="s">
        <v>223</v>
      </c>
      <c r="F64" s="122">
        <v>347500</v>
      </c>
      <c r="G64" s="111">
        <v>365077</v>
      </c>
      <c r="H64" s="104">
        <v>377524</v>
      </c>
      <c r="I64" s="100">
        <v>384635.4</v>
      </c>
      <c r="J64" s="104">
        <v>391159</v>
      </c>
      <c r="K64" s="170">
        <f t="shared" si="5"/>
        <v>0.12563741007194246</v>
      </c>
    </row>
    <row r="65" spans="2:11" ht="17.25" customHeight="1" thickBot="1" x14ac:dyDescent="0.4">
      <c r="B65" s="386"/>
      <c r="C65" s="391"/>
      <c r="D65" s="392"/>
      <c r="E65" s="76" t="s">
        <v>224</v>
      </c>
      <c r="F65" s="123">
        <v>500000</v>
      </c>
      <c r="G65" s="112">
        <v>504102</v>
      </c>
      <c r="H65" s="105">
        <v>532004</v>
      </c>
      <c r="I65" s="102">
        <v>534144.19999999995</v>
      </c>
      <c r="J65" s="105">
        <v>543467</v>
      </c>
      <c r="K65" s="171">
        <f t="shared" si="5"/>
        <v>8.6933999999999997E-2</v>
      </c>
    </row>
    <row r="66" spans="2:11" ht="15" thickBot="1" x14ac:dyDescent="0.4">
      <c r="B66" s="49"/>
      <c r="C66" s="49"/>
      <c r="D66" s="49"/>
      <c r="E66" s="49"/>
      <c r="F66" s="49"/>
      <c r="G66" s="29"/>
      <c r="H66" s="29"/>
      <c r="I66" s="29"/>
      <c r="J66" s="29"/>
      <c r="K66" s="29"/>
    </row>
    <row r="67" spans="2:11" ht="24" thickBot="1" x14ac:dyDescent="0.4">
      <c r="B67" s="12" t="s">
        <v>19</v>
      </c>
      <c r="C67" s="393" t="s">
        <v>20</v>
      </c>
      <c r="D67" s="394"/>
      <c r="E67" s="163"/>
      <c r="G67" s="190"/>
      <c r="H67" s="191"/>
      <c r="I67" s="226"/>
      <c r="J67" s="162"/>
    </row>
    <row r="68" spans="2:11" ht="16.5" customHeight="1" x14ac:dyDescent="0.35">
      <c r="B68" s="13" t="s">
        <v>21</v>
      </c>
      <c r="C68" s="395" t="s">
        <v>257</v>
      </c>
      <c r="D68" s="396"/>
      <c r="E68" s="50"/>
      <c r="G68" s="191"/>
      <c r="I68" s="226"/>
    </row>
    <row r="69" spans="2:11" ht="35.5" customHeight="1" x14ac:dyDescent="0.35">
      <c r="B69" s="14" t="s">
        <v>22</v>
      </c>
      <c r="C69" s="397" t="s">
        <v>297</v>
      </c>
      <c r="D69" s="398"/>
      <c r="E69" s="50"/>
      <c r="I69" s="228"/>
    </row>
    <row r="70" spans="2:11" ht="31.5" customHeight="1" x14ac:dyDescent="0.35">
      <c r="B70" s="15" t="s">
        <v>23</v>
      </c>
      <c r="C70" s="372" t="s">
        <v>298</v>
      </c>
      <c r="D70" s="373"/>
      <c r="E70" s="50"/>
      <c r="I70" s="229"/>
    </row>
    <row r="71" spans="2:11" ht="51.75" customHeight="1" thickBot="1" x14ac:dyDescent="0.4">
      <c r="B71" s="16" t="s">
        <v>24</v>
      </c>
      <c r="C71" s="370" t="s">
        <v>171</v>
      </c>
      <c r="D71" s="371"/>
      <c r="E71" s="50"/>
    </row>
    <row r="72" spans="2:11" x14ac:dyDescent="0.35">
      <c r="B72" s="49"/>
      <c r="C72" s="49"/>
      <c r="D72" s="49"/>
      <c r="E72" s="49"/>
      <c r="F72" s="49"/>
      <c r="G72" s="29"/>
      <c r="H72" s="29"/>
      <c r="I72" s="29"/>
      <c r="J72" s="29"/>
      <c r="K72" s="29"/>
    </row>
    <row r="73" spans="2:11" x14ac:dyDescent="0.35">
      <c r="B73" s="17" t="s">
        <v>49</v>
      </c>
      <c r="C73" s="1"/>
      <c r="D73" s="1"/>
      <c r="E73" s="1"/>
      <c r="F73" s="1"/>
    </row>
    <row r="74" spans="2:11" ht="46" customHeight="1" x14ac:dyDescent="0.35">
      <c r="B74" s="368" t="s">
        <v>163</v>
      </c>
      <c r="C74" s="368"/>
      <c r="D74" s="368"/>
      <c r="E74" s="368"/>
      <c r="F74" s="368"/>
      <c r="G74" s="368"/>
      <c r="H74" s="368"/>
      <c r="I74" s="368"/>
      <c r="J74" s="368"/>
      <c r="K74" s="368"/>
    </row>
    <row r="75" spans="2:11" x14ac:dyDescent="0.35">
      <c r="B75" s="50"/>
      <c r="C75" s="50"/>
      <c r="D75" s="50"/>
      <c r="E75" s="50"/>
      <c r="F75" s="50"/>
      <c r="G75" s="50"/>
      <c r="H75" s="50"/>
      <c r="I75" s="50"/>
      <c r="J75" s="50"/>
      <c r="K75" s="50"/>
    </row>
    <row r="76" spans="2:11" ht="21" x14ac:dyDescent="0.45">
      <c r="B76" t="s">
        <v>132</v>
      </c>
      <c r="C76" s="1"/>
      <c r="D76" s="1"/>
      <c r="E76" s="1"/>
      <c r="F76" s="1"/>
    </row>
    <row r="77" spans="2:11" x14ac:dyDescent="0.35">
      <c r="B77" s="51"/>
      <c r="C77" s="1"/>
      <c r="D77" s="1"/>
      <c r="E77" s="1"/>
      <c r="F77" s="1"/>
    </row>
    <row r="78" spans="2:11" ht="46.5" customHeight="1" x14ac:dyDescent="0.35">
      <c r="B78" s="448" t="s">
        <v>162</v>
      </c>
      <c r="C78" s="448"/>
      <c r="D78" s="448"/>
      <c r="E78" s="448"/>
      <c r="F78" s="448"/>
      <c r="G78" s="448"/>
      <c r="H78" s="448"/>
      <c r="I78" s="448"/>
      <c r="J78" s="448"/>
      <c r="K78" s="448"/>
    </row>
    <row r="79" spans="2:11" x14ac:dyDescent="0.35">
      <c r="B79" s="51"/>
      <c r="C79" s="1"/>
      <c r="D79" s="1"/>
      <c r="E79" s="1"/>
      <c r="F79" s="1"/>
    </row>
    <row r="80" spans="2:11" ht="21" x14ac:dyDescent="0.45">
      <c r="B80" t="s">
        <v>50</v>
      </c>
      <c r="C80" s="1"/>
      <c r="D80" s="1"/>
      <c r="E80" s="1"/>
      <c r="F80" s="1"/>
    </row>
    <row r="81" spans="2:6" x14ac:dyDescent="0.35">
      <c r="B81" s="52" t="s">
        <v>131</v>
      </c>
      <c r="C81" s="1"/>
      <c r="D81" s="1"/>
      <c r="E81" s="1"/>
      <c r="F81" s="1"/>
    </row>
    <row r="82" spans="2:6" x14ac:dyDescent="0.35">
      <c r="B82" s="52" t="s">
        <v>90</v>
      </c>
      <c r="C82" s="1"/>
      <c r="D82" s="1"/>
      <c r="E82" s="1"/>
      <c r="F82" s="1"/>
    </row>
    <row r="83" spans="2:6" x14ac:dyDescent="0.35">
      <c r="B83" s="52" t="s">
        <v>51</v>
      </c>
      <c r="C83" s="1"/>
      <c r="D83" s="1"/>
      <c r="E83" s="1"/>
      <c r="F83" s="1"/>
    </row>
    <row r="84" spans="2:6" x14ac:dyDescent="0.35">
      <c r="B84" s="51" t="s">
        <v>122</v>
      </c>
      <c r="C84" s="1"/>
      <c r="D84" s="1"/>
      <c r="E84" s="1"/>
      <c r="F84" s="1"/>
    </row>
    <row r="85" spans="2:6" x14ac:dyDescent="0.35">
      <c r="B85" s="53" t="s">
        <v>161</v>
      </c>
      <c r="C85" s="1"/>
      <c r="D85" s="1"/>
      <c r="E85" s="1"/>
      <c r="F85" s="1"/>
    </row>
    <row r="86" spans="2:6" x14ac:dyDescent="0.35">
      <c r="B86" s="1"/>
      <c r="C86" s="1"/>
      <c r="D86" s="1"/>
      <c r="E86" s="1"/>
      <c r="F86" s="1"/>
    </row>
    <row r="87" spans="2:6" ht="21" x14ac:dyDescent="0.45">
      <c r="B87" s="195" t="s">
        <v>136</v>
      </c>
      <c r="C87" s="1"/>
      <c r="D87" s="1"/>
      <c r="E87" s="1"/>
      <c r="F87" s="1"/>
    </row>
    <row r="88" spans="2:6" x14ac:dyDescent="0.35">
      <c r="B88" s="54" t="s">
        <v>135</v>
      </c>
      <c r="C88" s="1"/>
      <c r="D88" s="1"/>
      <c r="E88" s="1"/>
      <c r="F88" s="1"/>
    </row>
    <row r="89" spans="2:6" x14ac:dyDescent="0.35">
      <c r="B89" s="54" t="s">
        <v>134</v>
      </c>
      <c r="C89" s="1"/>
      <c r="D89" s="1"/>
      <c r="E89" s="1"/>
      <c r="F89" s="1"/>
    </row>
    <row r="90" spans="2:6" x14ac:dyDescent="0.35">
      <c r="B90" s="55" t="s">
        <v>133</v>
      </c>
      <c r="C90" s="1"/>
      <c r="D90" s="1"/>
      <c r="E90" s="1"/>
      <c r="F90" s="1"/>
    </row>
    <row r="91" spans="2:6" x14ac:dyDescent="0.35">
      <c r="B91" s="56" t="s">
        <v>142</v>
      </c>
      <c r="C91" s="1"/>
      <c r="D91" s="1"/>
      <c r="E91" s="1"/>
      <c r="F91" s="1"/>
    </row>
    <row r="92" spans="2:6" x14ac:dyDescent="0.35">
      <c r="B92" s="56"/>
      <c r="C92" s="1"/>
      <c r="D92" s="1"/>
      <c r="E92" s="1"/>
      <c r="F92" s="1"/>
    </row>
    <row r="93" spans="2:6" ht="21" x14ac:dyDescent="0.45">
      <c r="B93" s="58" t="s">
        <v>137</v>
      </c>
      <c r="C93" s="1"/>
      <c r="D93" s="1"/>
      <c r="E93" s="1"/>
      <c r="F93" s="1"/>
    </row>
    <row r="94" spans="2:6" x14ac:dyDescent="0.35">
      <c r="B94" s="55" t="s">
        <v>52</v>
      </c>
      <c r="C94" s="1"/>
      <c r="D94" s="1"/>
      <c r="E94" s="1"/>
      <c r="F94" s="1"/>
    </row>
    <row r="95" spans="2:6" x14ac:dyDescent="0.35">
      <c r="B95" s="55"/>
      <c r="C95" s="1"/>
      <c r="D95" s="1"/>
      <c r="E95" s="1"/>
      <c r="F95" s="1"/>
    </row>
    <row r="96" spans="2:6" x14ac:dyDescent="0.35">
      <c r="B96" s="59" t="s">
        <v>53</v>
      </c>
      <c r="C96" s="1"/>
      <c r="D96" s="1"/>
      <c r="E96" s="1"/>
      <c r="F96" s="1"/>
    </row>
    <row r="97" spans="2:6" x14ac:dyDescent="0.35">
      <c r="B97" s="55"/>
      <c r="C97" s="1"/>
      <c r="D97" s="1"/>
      <c r="E97" s="1"/>
      <c r="F97" s="1"/>
    </row>
    <row r="98" spans="2:6" ht="21" x14ac:dyDescent="0.45">
      <c r="B98" s="60" t="s">
        <v>138</v>
      </c>
      <c r="C98" s="1"/>
      <c r="D98" s="1"/>
      <c r="E98" s="1"/>
      <c r="F98" s="1"/>
    </row>
    <row r="99" spans="2:6" x14ac:dyDescent="0.35">
      <c r="B99" s="54" t="s">
        <v>139</v>
      </c>
      <c r="C99" s="1"/>
      <c r="D99" s="1"/>
      <c r="E99" s="1"/>
      <c r="F99" s="1"/>
    </row>
    <row r="100" spans="2:6" x14ac:dyDescent="0.35">
      <c r="B100" s="54" t="s">
        <v>140</v>
      </c>
      <c r="C100" s="1"/>
      <c r="D100" s="1"/>
      <c r="E100" s="1"/>
      <c r="F100" s="1"/>
    </row>
    <row r="101" spans="2:6" x14ac:dyDescent="0.35">
      <c r="B101" s="55" t="s">
        <v>295</v>
      </c>
      <c r="C101" s="1"/>
      <c r="D101" s="1"/>
      <c r="E101" s="1"/>
      <c r="F101" s="1"/>
    </row>
    <row r="102" spans="2:6" x14ac:dyDescent="0.35">
      <c r="B102" s="53" t="s">
        <v>141</v>
      </c>
      <c r="C102" s="1"/>
      <c r="D102" s="1"/>
      <c r="E102" s="1"/>
      <c r="F102" s="1"/>
    </row>
    <row r="103" spans="2:6" x14ac:dyDescent="0.35">
      <c r="B103" s="53"/>
      <c r="C103" s="1"/>
      <c r="D103" s="1"/>
      <c r="E103" s="1"/>
      <c r="F103" s="1"/>
    </row>
    <row r="104" spans="2:6" x14ac:dyDescent="0.35">
      <c r="B104" s="230" t="s">
        <v>296</v>
      </c>
      <c r="C104" s="1"/>
      <c r="D104" s="1"/>
      <c r="E104" s="1"/>
      <c r="F104" s="1"/>
    </row>
    <row r="105" spans="2:6" x14ac:dyDescent="0.35">
      <c r="B105" s="54" t="s">
        <v>81</v>
      </c>
      <c r="C105" s="1"/>
      <c r="D105" s="1"/>
      <c r="E105" s="1"/>
      <c r="F105" s="1"/>
    </row>
    <row r="106" spans="2:6" x14ac:dyDescent="0.35">
      <c r="B106" s="55" t="s">
        <v>54</v>
      </c>
      <c r="C106" s="1"/>
      <c r="D106" s="1"/>
      <c r="E106" s="1"/>
      <c r="F106" s="1"/>
    </row>
    <row r="107" spans="2:6" x14ac:dyDescent="0.35">
      <c r="B107" s="53" t="s">
        <v>142</v>
      </c>
      <c r="C107" s="1"/>
      <c r="D107" s="1"/>
      <c r="E107" s="1"/>
      <c r="F107" s="1"/>
    </row>
    <row r="108" spans="2:6" x14ac:dyDescent="0.35">
      <c r="B108" s="53"/>
      <c r="C108" s="1"/>
      <c r="D108" s="1"/>
      <c r="E108" s="1"/>
      <c r="F108" s="1"/>
    </row>
    <row r="109" spans="2:6" x14ac:dyDescent="0.35">
      <c r="B109" s="58" t="s">
        <v>83</v>
      </c>
      <c r="C109" s="1"/>
      <c r="D109" s="1"/>
      <c r="E109" s="1"/>
      <c r="F109" s="1"/>
    </row>
    <row r="110" spans="2:6" x14ac:dyDescent="0.35">
      <c r="B110" s="54" t="s">
        <v>82</v>
      </c>
      <c r="C110" s="1"/>
      <c r="D110" s="1"/>
      <c r="E110" s="1"/>
      <c r="F110" s="1"/>
    </row>
    <row r="111" spans="2:6" x14ac:dyDescent="0.35">
      <c r="B111" s="54" t="s">
        <v>55</v>
      </c>
      <c r="C111" s="1"/>
      <c r="D111" s="1"/>
      <c r="E111" s="1"/>
      <c r="F111" s="1"/>
    </row>
    <row r="112" spans="2:6" x14ac:dyDescent="0.35">
      <c r="B112" s="51" t="s">
        <v>56</v>
      </c>
      <c r="C112" s="1"/>
      <c r="D112" s="1"/>
      <c r="E112" s="1"/>
      <c r="F112" s="1"/>
    </row>
    <row r="113" spans="2:11" x14ac:dyDescent="0.35">
      <c r="B113" s="53" t="s">
        <v>142</v>
      </c>
      <c r="C113" s="1"/>
      <c r="D113" s="1"/>
      <c r="E113" s="1"/>
      <c r="F113" s="1"/>
    </row>
    <row r="114" spans="2:11" x14ac:dyDescent="0.35">
      <c r="B114" s="55"/>
      <c r="C114" s="1"/>
      <c r="D114" s="1"/>
      <c r="E114" s="1"/>
      <c r="F114" s="1"/>
    </row>
    <row r="115" spans="2:11" ht="18" customHeight="1" x14ac:dyDescent="0.35">
      <c r="B115" s="369" t="s">
        <v>164</v>
      </c>
      <c r="C115" s="369"/>
      <c r="D115" s="369"/>
      <c r="E115" s="369"/>
      <c r="F115" s="369"/>
      <c r="G115" s="369"/>
      <c r="H115" s="369"/>
      <c r="I115" s="369"/>
      <c r="J115" s="369"/>
      <c r="K115" s="369"/>
    </row>
    <row r="116" spans="2:11" x14ac:dyDescent="0.35">
      <c r="B116" s="55"/>
      <c r="C116" s="1"/>
      <c r="D116" s="1"/>
      <c r="E116" s="1"/>
      <c r="F116" s="1"/>
    </row>
    <row r="117" spans="2:11" ht="21" x14ac:dyDescent="0.45">
      <c r="B117" t="s">
        <v>182</v>
      </c>
      <c r="D117" s="1"/>
      <c r="E117" s="1"/>
      <c r="F117" s="1"/>
    </row>
    <row r="118" spans="2:11" x14ac:dyDescent="0.35">
      <c r="B118" s="52" t="s">
        <v>87</v>
      </c>
    </row>
    <row r="119" spans="2:11" x14ac:dyDescent="0.35">
      <c r="B119" s="52" t="s">
        <v>68</v>
      </c>
      <c r="D119" s="1"/>
      <c r="E119" s="1"/>
      <c r="F119" s="1"/>
    </row>
    <row r="120" spans="2:11" x14ac:dyDescent="0.35">
      <c r="B120" s="52" t="s">
        <v>69</v>
      </c>
      <c r="D120" s="1"/>
      <c r="E120" s="1"/>
      <c r="F120" s="1"/>
    </row>
    <row r="121" spans="2:11" x14ac:dyDescent="0.35">
      <c r="B121" s="52" t="s">
        <v>120</v>
      </c>
      <c r="D121" s="1"/>
      <c r="E121" s="1"/>
      <c r="F121" s="1"/>
    </row>
    <row r="122" spans="2:11" x14ac:dyDescent="0.35">
      <c r="B122" s="52" t="s">
        <v>128</v>
      </c>
      <c r="D122" s="1"/>
      <c r="E122" s="1"/>
      <c r="F122" s="1"/>
    </row>
    <row r="123" spans="2:11" x14ac:dyDescent="0.35">
      <c r="B123" s="447" t="s">
        <v>129</v>
      </c>
      <c r="C123" s="447"/>
      <c r="D123" s="447"/>
      <c r="E123" s="447"/>
      <c r="F123" s="447"/>
      <c r="G123" s="447"/>
      <c r="H123" s="447"/>
      <c r="I123" s="447"/>
      <c r="J123" s="447"/>
      <c r="K123" s="447"/>
    </row>
    <row r="124" spans="2:11" x14ac:dyDescent="0.35">
      <c r="B124" s="53" t="s">
        <v>130</v>
      </c>
    </row>
    <row r="125" spans="2:11" x14ac:dyDescent="0.35">
      <c r="B125" s="53"/>
    </row>
    <row r="126" spans="2:11" ht="16.5" x14ac:dyDescent="0.35">
      <c r="B126" s="195" t="s">
        <v>169</v>
      </c>
    </row>
    <row r="127" spans="2:11" ht="14.5" customHeight="1" x14ac:dyDescent="0.35">
      <c r="B127" s="52" t="s">
        <v>170</v>
      </c>
    </row>
    <row r="128" spans="2:11" x14ac:dyDescent="0.35">
      <c r="B128" s="55" t="s">
        <v>149</v>
      </c>
    </row>
    <row r="129" spans="2:11" x14ac:dyDescent="0.35">
      <c r="B129" s="196" t="s">
        <v>148</v>
      </c>
    </row>
    <row r="130" spans="2:11" x14ac:dyDescent="0.35">
      <c r="B130" s="196"/>
    </row>
    <row r="131" spans="2:11" ht="33.65" customHeight="1" x14ac:dyDescent="0.35">
      <c r="B131" s="367" t="s">
        <v>167</v>
      </c>
      <c r="C131" s="367"/>
      <c r="D131" s="367"/>
      <c r="E131" s="367"/>
      <c r="F131" s="367"/>
      <c r="G131" s="367"/>
      <c r="H131" s="367"/>
      <c r="I131" s="367"/>
      <c r="J131" s="367"/>
      <c r="K131" s="367"/>
    </row>
    <row r="132" spans="2:11" x14ac:dyDescent="0.35">
      <c r="B132" s="237"/>
      <c r="C132" s="237"/>
      <c r="D132" s="237"/>
      <c r="E132" s="237"/>
      <c r="F132" s="237"/>
      <c r="G132" s="237"/>
      <c r="H132" s="237"/>
      <c r="I132" s="237"/>
      <c r="J132" s="237"/>
      <c r="K132" s="237"/>
    </row>
    <row r="133" spans="2:11" ht="22" customHeight="1" x14ac:dyDescent="0.35">
      <c r="B133" s="368" t="s">
        <v>192</v>
      </c>
      <c r="C133" s="368"/>
      <c r="D133" s="368"/>
      <c r="E133" s="368"/>
      <c r="F133" s="368"/>
      <c r="G133" s="368"/>
      <c r="H133" s="368"/>
      <c r="I133" s="368"/>
      <c r="J133" s="368"/>
      <c r="K133" s="368"/>
    </row>
    <row r="134" spans="2:11" x14ac:dyDescent="0.35">
      <c r="B134" s="50"/>
      <c r="C134" s="50"/>
      <c r="D134" s="50"/>
      <c r="E134" s="50"/>
      <c r="F134" s="50"/>
      <c r="G134" s="50"/>
      <c r="H134" s="50"/>
      <c r="I134" s="50"/>
      <c r="J134" s="50"/>
      <c r="K134" s="50"/>
    </row>
    <row r="135" spans="2:11" x14ac:dyDescent="0.35">
      <c r="B135" s="231" t="s">
        <v>143</v>
      </c>
      <c r="C135" s="50"/>
      <c r="D135" s="50"/>
      <c r="E135" s="50"/>
      <c r="F135" s="50"/>
      <c r="G135" s="50"/>
      <c r="H135" s="50"/>
      <c r="I135" s="50"/>
      <c r="J135" s="50"/>
      <c r="K135" s="50"/>
    </row>
    <row r="136" spans="2:11" x14ac:dyDescent="0.35">
      <c r="B136" s="50"/>
      <c r="C136" s="50"/>
      <c r="D136" s="50"/>
      <c r="E136" s="50"/>
      <c r="F136" s="50"/>
      <c r="G136" s="50"/>
      <c r="H136" s="50"/>
      <c r="I136" s="50"/>
      <c r="J136" s="50"/>
      <c r="K136" s="50"/>
    </row>
    <row r="137" spans="2:11" x14ac:dyDescent="0.35">
      <c r="B137" s="369" t="s">
        <v>113</v>
      </c>
      <c r="C137" s="369"/>
      <c r="D137" s="369"/>
      <c r="E137" s="369"/>
      <c r="F137" s="369"/>
      <c r="G137" s="369"/>
      <c r="H137" s="369"/>
      <c r="I137" s="369"/>
      <c r="J137" s="369"/>
      <c r="K137" s="369"/>
    </row>
    <row r="138" spans="2:11" x14ac:dyDescent="0.35">
      <c r="B138" s="55"/>
      <c r="C138" s="1"/>
      <c r="D138" s="1"/>
      <c r="E138" s="1"/>
      <c r="F138" s="1"/>
    </row>
    <row r="139" spans="2:11" ht="21" x14ac:dyDescent="0.45">
      <c r="B139" t="s">
        <v>190</v>
      </c>
      <c r="C139" s="1"/>
      <c r="D139" s="1"/>
      <c r="E139" s="1"/>
      <c r="F139" s="1"/>
    </row>
    <row r="140" spans="2:11" x14ac:dyDescent="0.35">
      <c r="C140" s="1"/>
      <c r="D140" s="1"/>
      <c r="E140" s="1"/>
      <c r="F140" s="1"/>
    </row>
    <row r="141" spans="2:11" x14ac:dyDescent="0.35">
      <c r="B141" s="231" t="s">
        <v>157</v>
      </c>
      <c r="C141" s="1"/>
      <c r="D141" s="1"/>
      <c r="E141" s="1"/>
      <c r="F141" s="1"/>
    </row>
    <row r="142" spans="2:11" x14ac:dyDescent="0.35">
      <c r="C142" s="1"/>
      <c r="D142" s="1"/>
      <c r="E142" s="1"/>
      <c r="F142" s="1"/>
    </row>
    <row r="143" spans="2:11" x14ac:dyDescent="0.35">
      <c r="B143" s="232" t="s">
        <v>145</v>
      </c>
      <c r="C143" s="1"/>
      <c r="D143" s="1"/>
      <c r="E143" s="1"/>
      <c r="F143" s="1"/>
    </row>
    <row r="144" spans="2:11" x14ac:dyDescent="0.35">
      <c r="B144" s="55" t="s">
        <v>146</v>
      </c>
      <c r="C144" s="1"/>
      <c r="D144" s="1"/>
      <c r="E144" s="1"/>
      <c r="F144" s="1"/>
    </row>
    <row r="145" spans="2:6" x14ac:dyDescent="0.35">
      <c r="B145" s="53" t="s">
        <v>147</v>
      </c>
      <c r="C145" s="1"/>
      <c r="D145" s="1"/>
      <c r="E145" s="1"/>
      <c r="F145" s="1"/>
    </row>
    <row r="146" spans="2:6" x14ac:dyDescent="0.35">
      <c r="B146" s="53"/>
      <c r="C146" s="1"/>
      <c r="D146" s="1"/>
      <c r="E146" s="1"/>
      <c r="F146" s="1"/>
    </row>
    <row r="147" spans="2:6" x14ac:dyDescent="0.35">
      <c r="B147" s="231" t="s">
        <v>144</v>
      </c>
      <c r="C147" s="1"/>
      <c r="D147" s="1"/>
      <c r="E147" s="1"/>
      <c r="F147" s="1"/>
    </row>
    <row r="148" spans="2:6" x14ac:dyDescent="0.35">
      <c r="B148" s="52" t="s">
        <v>114</v>
      </c>
      <c r="C148" s="1"/>
      <c r="D148" s="1"/>
      <c r="E148" s="1"/>
      <c r="F148" s="1"/>
    </row>
    <row r="149" spans="2:6" x14ac:dyDescent="0.35">
      <c r="B149" s="52" t="s">
        <v>115</v>
      </c>
      <c r="C149" s="1"/>
      <c r="D149" s="1"/>
      <c r="E149" s="1"/>
      <c r="F149" s="1"/>
    </row>
    <row r="150" spans="2:6" x14ac:dyDescent="0.35">
      <c r="B150" s="51" t="s">
        <v>116</v>
      </c>
      <c r="C150" s="1"/>
      <c r="D150" s="1"/>
      <c r="E150" s="1"/>
      <c r="F150" s="1"/>
    </row>
    <row r="151" spans="2:6" x14ac:dyDescent="0.35">
      <c r="B151" s="53" t="s">
        <v>117</v>
      </c>
      <c r="C151" s="1"/>
      <c r="D151" s="1"/>
      <c r="E151" s="1"/>
      <c r="F151" s="1"/>
    </row>
    <row r="152" spans="2:6" x14ac:dyDescent="0.35">
      <c r="B152" s="53"/>
      <c r="C152" s="1"/>
      <c r="D152" s="1"/>
      <c r="E152" s="1"/>
      <c r="F152" s="1"/>
    </row>
    <row r="153" spans="2:6" x14ac:dyDescent="0.35">
      <c r="B153" t="s">
        <v>118</v>
      </c>
      <c r="C153" s="1"/>
      <c r="D153" s="1"/>
      <c r="E153" s="1"/>
      <c r="F153" s="1"/>
    </row>
    <row r="154" spans="2:6" x14ac:dyDescent="0.35">
      <c r="B154" s="52" t="s">
        <v>57</v>
      </c>
      <c r="C154" s="1"/>
      <c r="D154" s="1"/>
      <c r="E154" s="1"/>
      <c r="F154" s="1"/>
    </row>
    <row r="155" spans="2:6" x14ac:dyDescent="0.35">
      <c r="B155" s="52" t="s">
        <v>58</v>
      </c>
      <c r="C155" s="1"/>
      <c r="D155" s="1"/>
      <c r="E155" s="1"/>
      <c r="F155" s="1"/>
    </row>
    <row r="156" spans="2:6" x14ac:dyDescent="0.35">
      <c r="B156" s="51" t="s">
        <v>59</v>
      </c>
      <c r="C156" s="1"/>
      <c r="D156" s="1"/>
      <c r="E156" s="1"/>
      <c r="F156" s="1"/>
    </row>
    <row r="157" spans="2:6" x14ac:dyDescent="0.35">
      <c r="B157" s="53" t="s">
        <v>60</v>
      </c>
      <c r="C157" s="1"/>
      <c r="D157" s="1"/>
      <c r="E157" s="1"/>
      <c r="F157" s="1"/>
    </row>
    <row r="158" spans="2:6" x14ac:dyDescent="0.35">
      <c r="B158" s="52"/>
    </row>
    <row r="159" spans="2:6" ht="16.5" x14ac:dyDescent="0.35">
      <c r="B159" t="s">
        <v>61</v>
      </c>
      <c r="C159" s="1"/>
      <c r="D159" s="1"/>
      <c r="E159" s="1"/>
      <c r="F159" s="1"/>
    </row>
    <row r="160" spans="2:6" x14ac:dyDescent="0.35">
      <c r="B160" s="52" t="s">
        <v>62</v>
      </c>
      <c r="C160" s="1"/>
      <c r="D160" s="1"/>
      <c r="E160" s="1"/>
      <c r="F160" s="1"/>
    </row>
    <row r="161" spans="2:6" x14ac:dyDescent="0.35">
      <c r="B161" s="52" t="s">
        <v>63</v>
      </c>
      <c r="C161" s="1"/>
      <c r="D161" s="1"/>
      <c r="E161" s="1"/>
      <c r="F161" s="1"/>
    </row>
    <row r="162" spans="2:6" x14ac:dyDescent="0.35">
      <c r="C162" s="1"/>
      <c r="D162" s="1"/>
      <c r="E162" s="1"/>
      <c r="F162" s="1"/>
    </row>
    <row r="163" spans="2:6" x14ac:dyDescent="0.35">
      <c r="B163" t="s">
        <v>84</v>
      </c>
    </row>
    <row r="164" spans="2:6" x14ac:dyDescent="0.35">
      <c r="B164" s="52" t="s">
        <v>85</v>
      </c>
    </row>
    <row r="165" spans="2:6" x14ac:dyDescent="0.35">
      <c r="B165" s="52"/>
    </row>
    <row r="166" spans="2:6" ht="16.5" x14ac:dyDescent="0.35">
      <c r="B166" t="s">
        <v>86</v>
      </c>
    </row>
    <row r="167" spans="2:6" x14ac:dyDescent="0.35">
      <c r="B167" s="52" t="s">
        <v>62</v>
      </c>
    </row>
    <row r="168" spans="2:6" x14ac:dyDescent="0.35">
      <c r="B168" s="52"/>
    </row>
    <row r="169" spans="2:6" ht="16.5" x14ac:dyDescent="0.35">
      <c r="B169" t="s">
        <v>64</v>
      </c>
      <c r="C169" s="1"/>
      <c r="D169" s="1"/>
      <c r="E169" s="1"/>
      <c r="F169" s="1"/>
    </row>
    <row r="170" spans="2:6" x14ac:dyDescent="0.35">
      <c r="B170" s="52" t="s">
        <v>65</v>
      </c>
      <c r="C170" s="1"/>
      <c r="D170" s="1"/>
      <c r="E170" s="1"/>
      <c r="F170" s="1"/>
    </row>
    <row r="171" spans="2:6" x14ac:dyDescent="0.35">
      <c r="B171" s="55" t="s">
        <v>66</v>
      </c>
      <c r="C171" s="1"/>
      <c r="D171" s="1"/>
      <c r="E171" s="1"/>
      <c r="F171" s="1"/>
    </row>
    <row r="172" spans="2:6" x14ac:dyDescent="0.35">
      <c r="B172" s="53" t="s">
        <v>147</v>
      </c>
      <c r="C172" s="1"/>
      <c r="D172" s="1"/>
      <c r="E172" s="1"/>
      <c r="F172" s="1"/>
    </row>
    <row r="173" spans="2:6" x14ac:dyDescent="0.35">
      <c r="B173" s="53"/>
      <c r="C173" s="1"/>
      <c r="D173" s="1"/>
      <c r="E173" s="1"/>
      <c r="F173" s="1"/>
    </row>
    <row r="174" spans="2:6" ht="16.5" x14ac:dyDescent="0.35">
      <c r="B174" s="195" t="s">
        <v>169</v>
      </c>
    </row>
    <row r="175" spans="2:6" ht="16.5" x14ac:dyDescent="0.45">
      <c r="B175" s="52" t="s">
        <v>168</v>
      </c>
    </row>
    <row r="176" spans="2:6" x14ac:dyDescent="0.35">
      <c r="B176" s="55" t="s">
        <v>149</v>
      </c>
    </row>
    <row r="177" spans="2:11" x14ac:dyDescent="0.35">
      <c r="B177" s="196" t="s">
        <v>148</v>
      </c>
    </row>
    <row r="178" spans="2:11" x14ac:dyDescent="0.35">
      <c r="B178" s="196"/>
    </row>
    <row r="179" spans="2:11" ht="31" customHeight="1" x14ac:dyDescent="0.35">
      <c r="B179" s="367" t="s">
        <v>165</v>
      </c>
      <c r="C179" s="367"/>
      <c r="D179" s="367"/>
      <c r="E179" s="367"/>
      <c r="F179" s="367"/>
      <c r="G179" s="367"/>
      <c r="H179" s="367"/>
      <c r="I179" s="367"/>
      <c r="J179" s="367"/>
      <c r="K179" s="367"/>
    </row>
    <row r="180" spans="2:11" x14ac:dyDescent="0.35">
      <c r="B180" s="1"/>
      <c r="C180" s="1"/>
      <c r="D180" s="1"/>
      <c r="E180" s="1"/>
      <c r="F180" s="1"/>
    </row>
    <row r="181" spans="2:11" ht="21" x14ac:dyDescent="0.45">
      <c r="B181" t="s">
        <v>191</v>
      </c>
    </row>
    <row r="182" spans="2:11" x14ac:dyDescent="0.35">
      <c r="B182" s="52" t="s">
        <v>150</v>
      </c>
    </row>
    <row r="183" spans="2:11" x14ac:dyDescent="0.35">
      <c r="B183" s="51" t="s">
        <v>99</v>
      </c>
    </row>
    <row r="184" spans="2:11" x14ac:dyDescent="0.35">
      <c r="B184" s="51" t="s">
        <v>98</v>
      </c>
    </row>
    <row r="185" spans="2:11" x14ac:dyDescent="0.35">
      <c r="B185" s="51" t="s">
        <v>97</v>
      </c>
    </row>
    <row r="186" spans="2:11" x14ac:dyDescent="0.35">
      <c r="B186" s="51" t="s">
        <v>119</v>
      </c>
    </row>
    <row r="187" spans="2:11" x14ac:dyDescent="0.35">
      <c r="B187" s="51" t="s">
        <v>151</v>
      </c>
    </row>
    <row r="188" spans="2:11" x14ac:dyDescent="0.35">
      <c r="B188" s="56" t="s">
        <v>152</v>
      </c>
    </row>
    <row r="189" spans="2:11" x14ac:dyDescent="0.35">
      <c r="B189" s="56"/>
    </row>
    <row r="190" spans="2:11" ht="31.5" customHeight="1" x14ac:dyDescent="0.35">
      <c r="B190" s="449" t="s">
        <v>100</v>
      </c>
      <c r="C190" s="449"/>
      <c r="D190" s="449"/>
      <c r="E190" s="449"/>
      <c r="F190" s="449"/>
      <c r="G190" s="449"/>
      <c r="H190" s="449"/>
      <c r="I190" s="449"/>
      <c r="J190" s="449"/>
      <c r="K190" s="449"/>
    </row>
    <row r="192" spans="2:11" ht="21" x14ac:dyDescent="0.45">
      <c r="B192" s="195" t="s">
        <v>272</v>
      </c>
    </row>
    <row r="193" spans="2:11" x14ac:dyDescent="0.35">
      <c r="B193" s="231"/>
    </row>
    <row r="194" spans="2:11" x14ac:dyDescent="0.35">
      <c r="B194" s="231" t="s">
        <v>158</v>
      </c>
    </row>
    <row r="195" spans="2:11" x14ac:dyDescent="0.35">
      <c r="B195" s="52" t="s">
        <v>159</v>
      </c>
    </row>
    <row r="196" spans="2:11" x14ac:dyDescent="0.35">
      <c r="B196" s="51" t="s">
        <v>160</v>
      </c>
    </row>
    <row r="197" spans="2:11" x14ac:dyDescent="0.35">
      <c r="B197" s="56" t="s">
        <v>156</v>
      </c>
    </row>
    <row r="198" spans="2:11" x14ac:dyDescent="0.35">
      <c r="B198" s="52"/>
    </row>
    <row r="199" spans="2:11" x14ac:dyDescent="0.35">
      <c r="B199" s="367" t="s">
        <v>80</v>
      </c>
      <c r="C199" s="367"/>
      <c r="D199" s="367"/>
      <c r="E199" s="367"/>
      <c r="F199" s="367"/>
      <c r="G199" s="367"/>
      <c r="H199" s="367"/>
      <c r="I199" s="367"/>
      <c r="J199" s="367"/>
      <c r="K199" s="367"/>
    </row>
    <row r="200" spans="2:11" x14ac:dyDescent="0.35">
      <c r="B200" s="51"/>
      <c r="C200" s="1"/>
      <c r="D200" s="1"/>
      <c r="E200" s="1"/>
      <c r="F200" s="1"/>
    </row>
    <row r="201" spans="2:11" ht="21" x14ac:dyDescent="0.45">
      <c r="B201" t="s">
        <v>193</v>
      </c>
      <c r="C201" s="1"/>
      <c r="D201" s="1"/>
      <c r="E201" s="1"/>
      <c r="F201" s="1"/>
    </row>
    <row r="202" spans="2:11" ht="31.5" customHeight="1" x14ac:dyDescent="0.35">
      <c r="B202" s="367" t="s">
        <v>166</v>
      </c>
      <c r="C202" s="367"/>
      <c r="D202" s="367"/>
      <c r="E202" s="367"/>
      <c r="F202" s="367"/>
      <c r="G202" s="367"/>
      <c r="H202" s="367"/>
      <c r="I202" s="367"/>
      <c r="J202" s="367"/>
      <c r="K202" s="367"/>
    </row>
    <row r="203" spans="2:11" x14ac:dyDescent="0.35">
      <c r="B203" s="55" t="s">
        <v>67</v>
      </c>
      <c r="C203" s="1"/>
      <c r="D203" s="1"/>
      <c r="E203" s="1"/>
      <c r="F203" s="1"/>
    </row>
    <row r="204" spans="2:11" x14ac:dyDescent="0.35">
      <c r="B204" s="56" t="s">
        <v>156</v>
      </c>
      <c r="C204" s="1"/>
      <c r="D204" s="1"/>
      <c r="E204" s="1"/>
      <c r="F204" s="1"/>
    </row>
    <row r="205" spans="2:11" x14ac:dyDescent="0.35">
      <c r="B205" s="1"/>
      <c r="C205" s="1"/>
      <c r="D205" s="1"/>
      <c r="E205" s="1"/>
      <c r="F205" s="1"/>
    </row>
    <row r="206" spans="2:11" ht="33.65" customHeight="1" x14ac:dyDescent="0.35">
      <c r="B206" s="367" t="s">
        <v>167</v>
      </c>
      <c r="C206" s="367"/>
      <c r="D206" s="367"/>
      <c r="E206" s="367"/>
      <c r="F206" s="367"/>
      <c r="G206" s="367"/>
      <c r="H206" s="367"/>
      <c r="I206" s="367"/>
      <c r="J206" s="367"/>
      <c r="K206" s="367"/>
    </row>
    <row r="207" spans="2:11" x14ac:dyDescent="0.35">
      <c r="B207" s="237"/>
      <c r="C207" s="237"/>
      <c r="D207" s="237"/>
      <c r="E207" s="237"/>
      <c r="F207" s="237"/>
      <c r="G207" s="237"/>
      <c r="H207" s="237"/>
      <c r="I207" s="237"/>
      <c r="J207" s="237"/>
      <c r="K207" s="237"/>
    </row>
    <row r="208" spans="2:11" ht="21" x14ac:dyDescent="0.35">
      <c r="B208" s="1" t="s">
        <v>194</v>
      </c>
      <c r="C208" s="1"/>
      <c r="D208" s="1"/>
      <c r="E208" s="1"/>
      <c r="F208" s="1"/>
    </row>
    <row r="209" spans="2:11" x14ac:dyDescent="0.35">
      <c r="B209" s="1"/>
      <c r="C209" s="1"/>
      <c r="D209" s="1"/>
      <c r="E209" s="1"/>
      <c r="F209" s="1"/>
    </row>
    <row r="210" spans="2:11" x14ac:dyDescent="0.35">
      <c r="B210" s="231" t="s">
        <v>102</v>
      </c>
    </row>
    <row r="211" spans="2:11" x14ac:dyDescent="0.35">
      <c r="B211" s="52" t="s">
        <v>87</v>
      </c>
    </row>
    <row r="212" spans="2:11" x14ac:dyDescent="0.35">
      <c r="B212" s="52" t="s">
        <v>68</v>
      </c>
      <c r="D212" s="1"/>
      <c r="E212" s="1"/>
      <c r="F212" s="1"/>
    </row>
    <row r="213" spans="2:11" x14ac:dyDescent="0.35">
      <c r="B213" s="52" t="s">
        <v>69</v>
      </c>
      <c r="D213" s="1"/>
      <c r="E213" s="1"/>
      <c r="F213" s="1"/>
    </row>
    <row r="214" spans="2:11" x14ac:dyDescent="0.35">
      <c r="B214" s="52" t="s">
        <v>120</v>
      </c>
      <c r="D214" s="1"/>
      <c r="E214" s="1"/>
      <c r="F214" s="1"/>
    </row>
    <row r="215" spans="2:11" x14ac:dyDescent="0.35">
      <c r="B215" s="52" t="s">
        <v>128</v>
      </c>
      <c r="D215" s="1"/>
      <c r="E215" s="1"/>
      <c r="F215" s="1"/>
    </row>
    <row r="216" spans="2:11" ht="15" customHeight="1" x14ac:dyDescent="0.35">
      <c r="B216" s="447" t="s">
        <v>129</v>
      </c>
      <c r="C216" s="447"/>
      <c r="D216" s="447"/>
      <c r="E216" s="447"/>
      <c r="F216" s="447"/>
      <c r="G216" s="447"/>
      <c r="H216" s="447"/>
      <c r="I216" s="447"/>
      <c r="J216" s="447"/>
      <c r="K216" s="447"/>
    </row>
    <row r="217" spans="2:11" x14ac:dyDescent="0.35">
      <c r="B217" s="53" t="s">
        <v>130</v>
      </c>
    </row>
    <row r="218" spans="2:11" x14ac:dyDescent="0.35">
      <c r="B218" s="53"/>
    </row>
    <row r="219" spans="2:11" s="125" customFormat="1" x14ac:dyDescent="0.35">
      <c r="B219" s="58" t="s">
        <v>101</v>
      </c>
    </row>
    <row r="220" spans="2:11" x14ac:dyDescent="0.35">
      <c r="B220" s="52"/>
    </row>
    <row r="221" spans="2:11" ht="21" x14ac:dyDescent="0.35">
      <c r="B221" s="203" t="s">
        <v>201</v>
      </c>
      <c r="C221" s="1"/>
      <c r="D221" s="1"/>
      <c r="E221" s="1"/>
      <c r="F221" s="1"/>
    </row>
    <row r="222" spans="2:11" x14ac:dyDescent="0.35">
      <c r="B222" s="59" t="s">
        <v>109</v>
      </c>
      <c r="C222" s="1"/>
      <c r="D222" s="1"/>
      <c r="E222" s="1"/>
      <c r="F222" s="1"/>
    </row>
    <row r="223" spans="2:11" x14ac:dyDescent="0.35">
      <c r="B223" s="124" t="s">
        <v>93</v>
      </c>
      <c r="C223" s="1"/>
      <c r="D223" s="1"/>
      <c r="E223" s="1"/>
      <c r="F223" s="1"/>
    </row>
    <row r="224" spans="2:11" x14ac:dyDescent="0.35">
      <c r="B224" s="53" t="s">
        <v>154</v>
      </c>
      <c r="C224" s="1"/>
      <c r="D224" s="1"/>
      <c r="E224" s="1"/>
      <c r="F224" s="1"/>
    </row>
    <row r="225" spans="2:11" x14ac:dyDescent="0.35">
      <c r="B225" s="1"/>
      <c r="C225" s="1"/>
      <c r="D225" s="1"/>
      <c r="E225" s="1"/>
      <c r="F225" s="1"/>
    </row>
    <row r="226" spans="2:11" x14ac:dyDescent="0.35">
      <c r="B226" s="1" t="s">
        <v>155</v>
      </c>
      <c r="C226" s="1"/>
      <c r="D226" s="1"/>
      <c r="E226" s="1"/>
      <c r="F226" s="1"/>
    </row>
    <row r="227" spans="2:11" x14ac:dyDescent="0.35">
      <c r="B227" s="59" t="s">
        <v>123</v>
      </c>
      <c r="C227" s="1"/>
      <c r="D227" s="1"/>
      <c r="E227" s="1"/>
      <c r="F227" s="1"/>
    </row>
    <row r="228" spans="2:11" x14ac:dyDescent="0.35">
      <c r="B228" s="124" t="s">
        <v>110</v>
      </c>
      <c r="C228" s="1"/>
      <c r="D228" s="1"/>
      <c r="E228" s="1"/>
      <c r="F228" s="1"/>
    </row>
    <row r="229" spans="2:11" x14ac:dyDescent="0.35">
      <c r="B229" s="53" t="s">
        <v>154</v>
      </c>
      <c r="C229" s="1"/>
      <c r="D229" s="1"/>
      <c r="E229" s="1"/>
      <c r="F229" s="1"/>
    </row>
    <row r="230" spans="2:11" x14ac:dyDescent="0.35">
      <c r="B230" s="53"/>
      <c r="C230" s="1"/>
      <c r="D230" s="1"/>
      <c r="E230" s="1"/>
      <c r="F230" s="1"/>
    </row>
    <row r="231" spans="2:11" x14ac:dyDescent="0.35">
      <c r="B231" s="1" t="s">
        <v>153</v>
      </c>
      <c r="C231" s="1"/>
      <c r="D231" s="1"/>
      <c r="E231" s="1"/>
      <c r="F231" s="1"/>
    </row>
    <row r="232" spans="2:11" x14ac:dyDescent="0.35">
      <c r="B232" s="59" t="s">
        <v>94</v>
      </c>
      <c r="C232" s="1"/>
      <c r="D232" s="1"/>
      <c r="E232" s="1"/>
      <c r="F232" s="1"/>
    </row>
    <row r="233" spans="2:11" x14ac:dyDescent="0.35">
      <c r="B233" s="124" t="s">
        <v>95</v>
      </c>
      <c r="C233" s="1"/>
      <c r="D233" s="1"/>
      <c r="E233" s="1"/>
      <c r="F233" s="1"/>
    </row>
    <row r="234" spans="2:11" x14ac:dyDescent="0.35">
      <c r="B234" s="53" t="s">
        <v>154</v>
      </c>
      <c r="C234" s="1"/>
      <c r="D234" s="1"/>
      <c r="E234" s="1"/>
      <c r="F234" s="1"/>
    </row>
    <row r="235" spans="2:11" x14ac:dyDescent="0.35">
      <c r="B235" s="1"/>
      <c r="C235" s="1"/>
      <c r="D235" s="1"/>
      <c r="E235" s="1"/>
      <c r="F235" s="1"/>
    </row>
    <row r="236" spans="2:11" ht="29.25" customHeight="1" x14ac:dyDescent="0.35">
      <c r="B236" s="367" t="s">
        <v>121</v>
      </c>
      <c r="C236" s="367"/>
      <c r="D236" s="367"/>
      <c r="E236" s="367"/>
      <c r="F236" s="367"/>
      <c r="G236" s="367"/>
      <c r="H236" s="367"/>
      <c r="I236" s="367"/>
      <c r="J236" s="367"/>
      <c r="K236" s="367"/>
    </row>
    <row r="237" spans="2:11" ht="15" customHeight="1" x14ac:dyDescent="0.45">
      <c r="B237" s="128"/>
      <c r="C237" s="129"/>
      <c r="D237" s="130"/>
      <c r="E237" s="130"/>
      <c r="F237" s="130"/>
      <c r="G237" s="130"/>
      <c r="H237" s="130"/>
      <c r="I237" s="130"/>
      <c r="J237" s="130"/>
      <c r="K237" s="130"/>
    </row>
    <row r="238" spans="2:11" ht="21" x14ac:dyDescent="0.45">
      <c r="B238" t="s">
        <v>205</v>
      </c>
      <c r="C238" s="1"/>
      <c r="D238" s="1"/>
      <c r="E238" s="1"/>
      <c r="F238" s="1"/>
    </row>
    <row r="239" spans="2:11" x14ac:dyDescent="0.35">
      <c r="B239" s="51" t="s">
        <v>203</v>
      </c>
      <c r="C239" s="1"/>
      <c r="D239" s="1"/>
      <c r="E239" s="1"/>
      <c r="F239" s="1"/>
    </row>
    <row r="240" spans="2:11" x14ac:dyDescent="0.35">
      <c r="B240" s="53" t="s">
        <v>292</v>
      </c>
      <c r="C240" s="50"/>
    </row>
    <row r="241" spans="2:11" x14ac:dyDescent="0.35">
      <c r="B241" s="51"/>
      <c r="C241" s="1"/>
      <c r="D241" s="1"/>
      <c r="E241" s="1"/>
      <c r="F241" s="1"/>
    </row>
    <row r="242" spans="2:11" x14ac:dyDescent="0.35">
      <c r="B242" s="235" t="s">
        <v>229</v>
      </c>
      <c r="C242" s="1"/>
      <c r="D242" s="1"/>
      <c r="E242" s="1"/>
      <c r="F242" s="1"/>
    </row>
    <row r="243" spans="2:11" x14ac:dyDescent="0.35">
      <c r="B243" s="51" t="s">
        <v>204</v>
      </c>
      <c r="C243" s="1"/>
      <c r="D243" s="1"/>
      <c r="E243" s="1"/>
      <c r="F243" s="1"/>
    </row>
    <row r="244" spans="2:11" x14ac:dyDescent="0.35">
      <c r="B244" s="53" t="s">
        <v>292</v>
      </c>
      <c r="C244" s="50"/>
    </row>
    <row r="245" spans="2:11" x14ac:dyDescent="0.35">
      <c r="B245" s="51"/>
      <c r="C245" s="1"/>
      <c r="D245" s="1"/>
      <c r="E245" s="1"/>
      <c r="F245" s="1"/>
    </row>
    <row r="246" spans="2:11" x14ac:dyDescent="0.35">
      <c r="B246" s="235" t="s">
        <v>228</v>
      </c>
      <c r="C246" s="1"/>
      <c r="D246" s="1"/>
      <c r="E246" s="1"/>
      <c r="F246" s="1"/>
    </row>
    <row r="247" spans="2:11" x14ac:dyDescent="0.35">
      <c r="B247" s="51" t="s">
        <v>226</v>
      </c>
      <c r="C247" s="1"/>
      <c r="D247" s="1"/>
      <c r="E247" s="1"/>
      <c r="F247" s="1"/>
    </row>
    <row r="248" spans="2:11" x14ac:dyDescent="0.35">
      <c r="B248" s="53" t="s">
        <v>292</v>
      </c>
      <c r="C248" s="50"/>
    </row>
    <row r="249" spans="2:11" x14ac:dyDescent="0.35">
      <c r="B249" s="51"/>
      <c r="C249" s="1"/>
      <c r="D249" s="1"/>
      <c r="E249" s="1"/>
      <c r="F249" s="1"/>
    </row>
    <row r="250" spans="2:11" x14ac:dyDescent="0.35">
      <c r="B250" s="203" t="s">
        <v>227</v>
      </c>
      <c r="C250" s="50"/>
    </row>
    <row r="251" spans="2:11" x14ac:dyDescent="0.35">
      <c r="B251" s="59" t="s">
        <v>225</v>
      </c>
      <c r="C251" s="50"/>
    </row>
    <row r="252" spans="2:11" x14ac:dyDescent="0.35">
      <c r="B252" s="124" t="s">
        <v>203</v>
      </c>
      <c r="C252" s="50"/>
    </row>
    <row r="253" spans="2:11" x14ac:dyDescent="0.35">
      <c r="B253" s="53" t="s">
        <v>292</v>
      </c>
      <c r="C253" s="50"/>
    </row>
    <row r="254" spans="2:11" x14ac:dyDescent="0.35">
      <c r="B254" s="53"/>
      <c r="C254" s="50"/>
    </row>
    <row r="255" spans="2:11" ht="78" customHeight="1" x14ac:dyDescent="0.35">
      <c r="B255" s="448" t="s">
        <v>293</v>
      </c>
      <c r="C255" s="448"/>
      <c r="D255" s="448"/>
      <c r="E255" s="448"/>
      <c r="F255" s="448"/>
      <c r="G255" s="448"/>
      <c r="H255" s="448"/>
      <c r="I255" s="448"/>
      <c r="J255" s="448"/>
      <c r="K255" s="448"/>
    </row>
    <row r="256" spans="2:11" ht="50.5" customHeight="1" x14ac:dyDescent="0.35">
      <c r="B256" s="367" t="s">
        <v>294</v>
      </c>
      <c r="C256" s="367"/>
      <c r="D256" s="367"/>
      <c r="E256" s="367"/>
      <c r="F256" s="367"/>
      <c r="G256" s="367"/>
      <c r="H256" s="367"/>
      <c r="I256" s="367"/>
      <c r="J256" s="367"/>
      <c r="K256" s="367"/>
    </row>
    <row r="257" spans="2:11" x14ac:dyDescent="0.35">
      <c r="B257" s="57"/>
      <c r="D257" s="1"/>
      <c r="E257" s="1"/>
      <c r="F257" s="1"/>
    </row>
    <row r="258" spans="2:11" ht="21" x14ac:dyDescent="0.45">
      <c r="B258" t="s">
        <v>202</v>
      </c>
      <c r="D258" s="1"/>
      <c r="E258" s="1"/>
      <c r="F258" s="1"/>
    </row>
    <row r="259" spans="2:11" x14ac:dyDescent="0.35">
      <c r="B259" s="52" t="s">
        <v>87</v>
      </c>
      <c r="D259" s="1"/>
      <c r="E259" s="1"/>
      <c r="F259" s="1"/>
    </row>
    <row r="260" spans="2:11" x14ac:dyDescent="0.35">
      <c r="B260" s="52" t="s">
        <v>68</v>
      </c>
      <c r="D260" s="1"/>
      <c r="E260" s="1"/>
      <c r="F260" s="1"/>
    </row>
    <row r="261" spans="2:11" x14ac:dyDescent="0.35">
      <c r="B261" s="52" t="s">
        <v>69</v>
      </c>
      <c r="D261" s="1"/>
      <c r="E261" s="1"/>
      <c r="F261" s="1"/>
    </row>
    <row r="262" spans="2:11" x14ac:dyDescent="0.35">
      <c r="B262" s="52" t="s">
        <v>120</v>
      </c>
      <c r="D262" s="1"/>
      <c r="E262" s="1"/>
      <c r="F262" s="1"/>
    </row>
    <row r="263" spans="2:11" x14ac:dyDescent="0.35">
      <c r="B263" s="52" t="s">
        <v>128</v>
      </c>
      <c r="D263" s="1"/>
      <c r="E263" s="1"/>
      <c r="F263" s="1"/>
    </row>
    <row r="264" spans="2:11" ht="15" customHeight="1" x14ac:dyDescent="0.35">
      <c r="B264" s="447" t="s">
        <v>129</v>
      </c>
      <c r="C264" s="447"/>
      <c r="D264" s="447"/>
      <c r="E264" s="447"/>
      <c r="F264" s="447"/>
      <c r="G264" s="447"/>
      <c r="H264" s="447"/>
      <c r="I264" s="447"/>
      <c r="J264" s="447"/>
      <c r="K264" s="447"/>
    </row>
    <row r="265" spans="2:11" x14ac:dyDescent="0.35">
      <c r="B265" s="53" t="s">
        <v>130</v>
      </c>
    </row>
    <row r="266" spans="2:11" x14ac:dyDescent="0.35">
      <c r="B266" s="57"/>
      <c r="D266" s="1"/>
      <c r="E266" s="1"/>
      <c r="F266" s="1"/>
    </row>
    <row r="267" spans="2:11" x14ac:dyDescent="0.35">
      <c r="B267" s="17" t="s">
        <v>25</v>
      </c>
    </row>
    <row r="268" spans="2:11" x14ac:dyDescent="0.35">
      <c r="B268" s="18"/>
      <c r="C268" t="s">
        <v>26</v>
      </c>
    </row>
    <row r="269" spans="2:11" x14ac:dyDescent="0.35">
      <c r="B269" s="19"/>
      <c r="C269" t="s">
        <v>27</v>
      </c>
    </row>
    <row r="270" spans="2:11" x14ac:dyDescent="0.35">
      <c r="B270" s="20"/>
      <c r="C270" t="s">
        <v>28</v>
      </c>
    </row>
    <row r="271" spans="2:11" x14ac:dyDescent="0.35">
      <c r="B271" s="1"/>
      <c r="C271" s="1"/>
      <c r="D271" s="1"/>
      <c r="E271" s="1"/>
      <c r="F271" s="1"/>
    </row>
  </sheetData>
  <mergeCells count="59">
    <mergeCell ref="F40:G40"/>
    <mergeCell ref="B56:B61"/>
    <mergeCell ref="C56:C58"/>
    <mergeCell ref="C59:C61"/>
    <mergeCell ref="B264:K264"/>
    <mergeCell ref="B78:K78"/>
    <mergeCell ref="B179:K179"/>
    <mergeCell ref="B216:K216"/>
    <mergeCell ref="B199:K199"/>
    <mergeCell ref="B190:K190"/>
    <mergeCell ref="B236:K236"/>
    <mergeCell ref="B137:K137"/>
    <mergeCell ref="B202:K202"/>
    <mergeCell ref="B206:K206"/>
    <mergeCell ref="B123:K123"/>
    <mergeCell ref="B255:K255"/>
    <mergeCell ref="B3:B4"/>
    <mergeCell ref="C3:C4"/>
    <mergeCell ref="D3:D4"/>
    <mergeCell ref="E3:K3"/>
    <mergeCell ref="B6:B13"/>
    <mergeCell ref="C8:C13"/>
    <mergeCell ref="D10:D11"/>
    <mergeCell ref="D12:D13"/>
    <mergeCell ref="D8:D9"/>
    <mergeCell ref="D6:D7"/>
    <mergeCell ref="C6:C7"/>
    <mergeCell ref="B14:B23"/>
    <mergeCell ref="C16:C23"/>
    <mergeCell ref="D18:D21"/>
    <mergeCell ref="D22:D23"/>
    <mergeCell ref="B27:B32"/>
    <mergeCell ref="C29:C31"/>
    <mergeCell ref="D29:D31"/>
    <mergeCell ref="C14:C15"/>
    <mergeCell ref="D14:D15"/>
    <mergeCell ref="D16:D17"/>
    <mergeCell ref="B37:B39"/>
    <mergeCell ref="B34:B36"/>
    <mergeCell ref="C34:C35"/>
    <mergeCell ref="D34:D35"/>
    <mergeCell ref="B24:B25"/>
    <mergeCell ref="C70:D70"/>
    <mergeCell ref="B131:K131"/>
    <mergeCell ref="B41:B55"/>
    <mergeCell ref="C41:C55"/>
    <mergeCell ref="D50:D55"/>
    <mergeCell ref="D47:D49"/>
    <mergeCell ref="D41:D46"/>
    <mergeCell ref="B63:B65"/>
    <mergeCell ref="C63:D65"/>
    <mergeCell ref="C67:D67"/>
    <mergeCell ref="C68:D68"/>
    <mergeCell ref="C69:D69"/>
    <mergeCell ref="B256:K256"/>
    <mergeCell ref="B74:K74"/>
    <mergeCell ref="B115:K115"/>
    <mergeCell ref="B133:K133"/>
    <mergeCell ref="C71:D71"/>
  </mergeCells>
  <hyperlinks>
    <hyperlink ref="B90" r:id="rId1" xr:uid="{00000000-0004-0000-0000-000001000000}"/>
    <hyperlink ref="B94" r:id="rId2" xr:uid="{00000000-0004-0000-0000-000002000000}"/>
    <hyperlink ref="B112" r:id="rId3" xr:uid="{00000000-0004-0000-0000-000004000000}"/>
    <hyperlink ref="B203" r:id="rId4" xr:uid="{00000000-0004-0000-0000-000008000000}"/>
    <hyperlink ref="B233" r:id="rId5" xr:uid="{00000000-0004-0000-0000-00000F000000}"/>
    <hyperlink ref="B185" r:id="rId6" xr:uid="{00000000-0004-0000-0000-000010000000}"/>
    <hyperlink ref="B183" r:id="rId7" xr:uid="{00000000-0004-0000-0000-000011000000}"/>
    <hyperlink ref="B184" r:id="rId8" xr:uid="{00000000-0004-0000-0000-000012000000}"/>
    <hyperlink ref="B223" r:id="rId9" xr:uid="{00000000-0004-0000-0000-000015000000}"/>
    <hyperlink ref="B228" r:id="rId10" xr:uid="{00000000-0004-0000-0000-000016000000}"/>
    <hyperlink ref="B156" r:id="rId11" xr:uid="{EA68C93E-FE51-4D80-85F7-DCA0B5EE2466}"/>
    <hyperlink ref="B171" r:id="rId12" xr:uid="{EB6E43A9-97CB-4366-89D4-1E04423724E7}"/>
    <hyperlink ref="B186" r:id="rId13" xr:uid="{826CEA1D-14CF-4D05-9A5A-89B0703923B1}"/>
    <hyperlink ref="B264" r:id="rId14" xr:uid="{67EB1191-1CBA-4109-BA64-98766A048E3D}"/>
    <hyperlink ref="B84" r:id="rId15" xr:uid="{949375C6-5CB7-4D03-B61A-1ACAD54D4C9D}"/>
    <hyperlink ref="B106" r:id="rId16" xr:uid="{58BEF3AF-BE12-4215-9811-90A15E0ACFDE}"/>
    <hyperlink ref="B150" r:id="rId17" xr:uid="{DA1E0693-5D54-4693-9DE4-E0BF31AEE8E6}"/>
    <hyperlink ref="B144" r:id="rId18" xr:uid="{E279B9A7-BCF0-4628-8655-0BF314284CF8}"/>
    <hyperlink ref="B176" r:id="rId19" xr:uid="{003279CB-50F1-4BE2-908B-2D1BD3B4BD03}"/>
    <hyperlink ref="B187" r:id="rId20" xr:uid="{4DF8068C-5429-46A3-8622-22F8E6817045}"/>
    <hyperlink ref="B216" r:id="rId21" xr:uid="{AB550ADA-A90E-43C0-B69C-C1295355AFC6}"/>
    <hyperlink ref="B123" r:id="rId22" xr:uid="{77F6B74C-5B01-4CAB-8110-6B3E4D0C773C}"/>
    <hyperlink ref="B128" r:id="rId23" xr:uid="{3417DED2-B4CF-4564-A7D0-CE3A92A36309}"/>
    <hyperlink ref="B252" r:id="rId24" xr:uid="{A32F6071-F0B2-41E7-9F81-CBCC0BDAB303}"/>
    <hyperlink ref="B101" r:id="rId25" xr:uid="{ED909280-BEA2-4FC2-884B-400245D819E4}"/>
  </hyperlinks>
  <pageMargins left="0.7" right="0.7" top="0.75" bottom="0.75" header="0.3" footer="0.3"/>
  <pageSetup scale="43" orientation="portrait" r:id="rId26"/>
  <rowBreaks count="2" manualBreakCount="2">
    <brk id="72" max="8" man="1"/>
    <brk id="20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64"/>
  <sheetViews>
    <sheetView zoomScale="80" zoomScaleNormal="80" workbookViewId="0">
      <pane xSplit="4" ySplit="4" topLeftCell="E5" activePane="bottomRight" state="frozen"/>
      <selection pane="topRight" activeCell="E1" sqref="E1"/>
      <selection pane="bottomLeft" activeCell="A5" sqref="A5"/>
      <selection pane="bottomRight"/>
    </sheetView>
  </sheetViews>
  <sheetFormatPr defaultRowHeight="14.5" x14ac:dyDescent="0.35"/>
  <cols>
    <col min="1" max="1" width="4.54296875" customWidth="1"/>
    <col min="2" max="2" width="20.1796875" customWidth="1"/>
    <col min="3" max="3" width="36.54296875" customWidth="1"/>
    <col min="4" max="4" width="31.1796875" customWidth="1"/>
    <col min="5" max="9" width="19.81640625" customWidth="1"/>
    <col min="10" max="10" width="14" bestFit="1" customWidth="1"/>
    <col min="11" max="11" width="15.453125" bestFit="1" customWidth="1"/>
    <col min="12" max="15" width="13.1796875" customWidth="1"/>
    <col min="16" max="16" width="10.453125" customWidth="1"/>
  </cols>
  <sheetData>
    <row r="1" spans="2:16" ht="18.5" x14ac:dyDescent="0.35">
      <c r="B1" s="2" t="s">
        <v>124</v>
      </c>
      <c r="C1" s="2"/>
      <c r="D1" s="2"/>
      <c r="E1" s="2"/>
      <c r="F1" s="172"/>
      <c r="G1" s="172"/>
      <c r="H1" s="172"/>
      <c r="I1" s="172"/>
      <c r="J1" s="172"/>
    </row>
    <row r="2" spans="2:16" ht="24" thickBot="1" x14ac:dyDescent="0.4">
      <c r="B2" s="3" t="s">
        <v>266</v>
      </c>
      <c r="C2" s="3"/>
      <c r="D2" s="3"/>
      <c r="E2" s="192"/>
      <c r="F2" s="192"/>
      <c r="G2" s="192"/>
      <c r="H2" s="192"/>
      <c r="I2" s="192"/>
      <c r="J2" s="193"/>
    </row>
    <row r="3" spans="2:16" ht="20.5" x14ac:dyDescent="0.35">
      <c r="B3" s="461" t="s">
        <v>0</v>
      </c>
      <c r="C3" s="463" t="s">
        <v>1</v>
      </c>
      <c r="D3" s="465" t="s">
        <v>30</v>
      </c>
      <c r="E3" s="457" t="s">
        <v>111</v>
      </c>
      <c r="F3" s="457"/>
      <c r="G3" s="457"/>
      <c r="H3" s="457"/>
      <c r="I3" s="457"/>
      <c r="J3" s="458"/>
      <c r="K3" s="457" t="s">
        <v>108</v>
      </c>
      <c r="L3" s="457"/>
      <c r="M3" s="457"/>
      <c r="N3" s="457"/>
      <c r="O3" s="457"/>
      <c r="P3" s="458"/>
    </row>
    <row r="4" spans="2:16" ht="29.5" thickBot="1" x14ac:dyDescent="0.4">
      <c r="B4" s="462"/>
      <c r="C4" s="464"/>
      <c r="D4" s="466"/>
      <c r="E4" s="84">
        <v>2005</v>
      </c>
      <c r="F4" s="84">
        <v>2012</v>
      </c>
      <c r="G4" s="22">
        <v>2015</v>
      </c>
      <c r="H4" s="22">
        <v>2018</v>
      </c>
      <c r="I4" s="22">
        <v>2020</v>
      </c>
      <c r="J4" s="4" t="s">
        <v>172</v>
      </c>
      <c r="K4" s="84">
        <v>2005</v>
      </c>
      <c r="L4" s="84">
        <v>2012</v>
      </c>
      <c r="M4" s="22">
        <v>2015</v>
      </c>
      <c r="N4" s="22">
        <v>2018</v>
      </c>
      <c r="O4" s="22">
        <v>2020</v>
      </c>
      <c r="P4" s="4" t="s">
        <v>125</v>
      </c>
    </row>
    <row r="5" spans="2:16" ht="19" thickBot="1" x14ac:dyDescent="0.5">
      <c r="B5" s="5" t="s">
        <v>2</v>
      </c>
      <c r="C5" s="6"/>
      <c r="D5" s="7"/>
      <c r="E5" s="206"/>
      <c r="F5" s="206"/>
      <c r="G5" s="206"/>
      <c r="H5" s="206"/>
      <c r="I5" s="208"/>
      <c r="J5" s="141"/>
      <c r="K5" s="137"/>
      <c r="L5" s="138"/>
      <c r="M5" s="139"/>
      <c r="N5" s="139"/>
      <c r="O5" s="139"/>
      <c r="P5" s="141"/>
    </row>
    <row r="6" spans="2:16" x14ac:dyDescent="0.35">
      <c r="B6" s="467" t="s">
        <v>3</v>
      </c>
      <c r="C6" s="27" t="s">
        <v>4</v>
      </c>
      <c r="D6" s="91" t="s">
        <v>31</v>
      </c>
      <c r="E6" s="167">
        <v>2284892.7797218999</v>
      </c>
      <c r="F6" s="153">
        <v>1466232.7515507799</v>
      </c>
      <c r="G6" s="154">
        <v>1416153</v>
      </c>
      <c r="H6" s="155">
        <v>1319589</v>
      </c>
      <c r="I6" s="155">
        <v>1152628</v>
      </c>
      <c r="J6" s="169">
        <f>(I6-E6)/E6</f>
        <v>-0.49554394401811308</v>
      </c>
      <c r="K6" s="220">
        <f>E6/1000000</f>
        <v>2.2848927797219001</v>
      </c>
      <c r="L6" s="174">
        <f>F6/1000000</f>
        <v>1.4662327515507798</v>
      </c>
      <c r="M6" s="174">
        <f>G6/1000000</f>
        <v>1.416153</v>
      </c>
      <c r="N6" s="174">
        <f>H6/1000000</f>
        <v>1.3195889999999999</v>
      </c>
      <c r="O6" s="174">
        <f>I6/1000000</f>
        <v>1.152628</v>
      </c>
      <c r="P6" s="169">
        <f t="shared" ref="P6:P18" si="0">(O6-K6)/K6</f>
        <v>-0.49554394401811308</v>
      </c>
    </row>
    <row r="7" spans="2:16" x14ac:dyDescent="0.35">
      <c r="B7" s="467"/>
      <c r="C7" s="454" t="s">
        <v>5</v>
      </c>
      <c r="D7" s="26" t="s">
        <v>32</v>
      </c>
      <c r="E7" s="116">
        <v>1068063.33246144</v>
      </c>
      <c r="F7" s="146">
        <v>870142</v>
      </c>
      <c r="G7" s="147">
        <v>1070540.02321616</v>
      </c>
      <c r="H7" s="156">
        <v>1117607</v>
      </c>
      <c r="I7" s="156">
        <v>944715</v>
      </c>
      <c r="J7" s="170">
        <f t="shared" ref="J7:J17" si="1">(I7-E7)/E7</f>
        <v>-0.11548784488010988</v>
      </c>
      <c r="K7" s="177">
        <f t="shared" ref="K7:K14" si="2">E7/1000000</f>
        <v>1.0680633324614399</v>
      </c>
      <c r="L7" s="175">
        <f t="shared" ref="L7:O14" si="3">F7/1000000</f>
        <v>0.87014199999999997</v>
      </c>
      <c r="M7" s="175">
        <f t="shared" si="3"/>
        <v>1.0705400232161599</v>
      </c>
      <c r="N7" s="175">
        <f t="shared" si="3"/>
        <v>1.117607</v>
      </c>
      <c r="O7" s="175">
        <f t="shared" si="3"/>
        <v>0.94471499999999997</v>
      </c>
      <c r="P7" s="170">
        <f t="shared" si="0"/>
        <v>-0.11548784488010982</v>
      </c>
    </row>
    <row r="8" spans="2:16" x14ac:dyDescent="0.35">
      <c r="B8" s="467"/>
      <c r="C8" s="455"/>
      <c r="D8" s="26" t="s">
        <v>33</v>
      </c>
      <c r="E8" s="116">
        <v>103015</v>
      </c>
      <c r="F8" s="146">
        <v>55570</v>
      </c>
      <c r="G8" s="147">
        <v>45586</v>
      </c>
      <c r="H8" s="156">
        <v>41429</v>
      </c>
      <c r="I8" s="156">
        <v>41429</v>
      </c>
      <c r="J8" s="170">
        <f t="shared" si="1"/>
        <v>-0.59783526670873177</v>
      </c>
      <c r="K8" s="177">
        <f t="shared" si="2"/>
        <v>0.103015</v>
      </c>
      <c r="L8" s="175">
        <f t="shared" si="3"/>
        <v>5.5570000000000001E-2</v>
      </c>
      <c r="M8" s="175">
        <f t="shared" si="3"/>
        <v>4.5586000000000002E-2</v>
      </c>
      <c r="N8" s="175">
        <f t="shared" si="3"/>
        <v>4.1429000000000001E-2</v>
      </c>
      <c r="O8" s="175">
        <f t="shared" si="3"/>
        <v>4.1429000000000001E-2</v>
      </c>
      <c r="P8" s="170">
        <f t="shared" si="0"/>
        <v>-0.59783526670873166</v>
      </c>
    </row>
    <row r="9" spans="2:16" ht="15" thickBot="1" x14ac:dyDescent="0.4">
      <c r="B9" s="468"/>
      <c r="C9" s="455"/>
      <c r="D9" s="89" t="s">
        <v>34</v>
      </c>
      <c r="E9" s="117">
        <v>9118.1</v>
      </c>
      <c r="F9" s="150">
        <v>7786.9</v>
      </c>
      <c r="G9" s="151">
        <v>8235.7000000000007</v>
      </c>
      <c r="H9" s="157">
        <v>9788.6</v>
      </c>
      <c r="I9" s="157">
        <v>9788.6</v>
      </c>
      <c r="J9" s="252">
        <f t="shared" ref="J9" si="4">(I9-E9)/E9</f>
        <v>7.3535056645573083E-2</v>
      </c>
      <c r="K9" s="253">
        <f t="shared" ref="K9" si="5">E9/1000000</f>
        <v>9.1181000000000005E-3</v>
      </c>
      <c r="L9" s="254">
        <f t="shared" ref="L9" si="6">F9/1000000</f>
        <v>7.7868999999999994E-3</v>
      </c>
      <c r="M9" s="254">
        <f t="shared" ref="M9" si="7">G9/1000000</f>
        <v>8.2357000000000003E-3</v>
      </c>
      <c r="N9" s="254">
        <f t="shared" ref="N9" si="8">H9/1000000</f>
        <v>9.7885999999999997E-3</v>
      </c>
      <c r="O9" s="254">
        <f t="shared" ref="O9" si="9">I9/1000000</f>
        <v>9.7885999999999997E-3</v>
      </c>
      <c r="P9" s="252">
        <f t="shared" ref="P9" si="10">(O9-K9)/K9</f>
        <v>7.3535056645572999E-2</v>
      </c>
    </row>
    <row r="10" spans="2:16" ht="15" thickBot="1" x14ac:dyDescent="0.4">
      <c r="B10" s="469"/>
      <c r="C10" s="456"/>
      <c r="D10" s="279" t="s">
        <v>255</v>
      </c>
      <c r="E10" s="291">
        <f>SUM(E7:E9)</f>
        <v>1180196.4324614401</v>
      </c>
      <c r="F10" s="292">
        <f>SUM(F7:F9)</f>
        <v>933498.9</v>
      </c>
      <c r="G10" s="293">
        <f>SUM(G7:G9)</f>
        <v>1124361.72321616</v>
      </c>
      <c r="H10" s="292">
        <f>SUM(H7:H9)</f>
        <v>1168824.6000000001</v>
      </c>
      <c r="I10" s="293">
        <f>SUM(I7:I9)</f>
        <v>995932.6</v>
      </c>
      <c r="J10" s="294">
        <f>(I10-E10)/E10</f>
        <v>-0.156129799576784</v>
      </c>
      <c r="K10" s="302">
        <f>SUM(K7:K9)</f>
        <v>1.18019643246144</v>
      </c>
      <c r="L10" s="303">
        <f>SUM(L7:L9)</f>
        <v>0.93349890000000002</v>
      </c>
      <c r="M10" s="304">
        <f>SUM(M7:M9)</f>
        <v>1.1243617232161598</v>
      </c>
      <c r="N10" s="303">
        <f>SUM(N7:N9)</f>
        <v>1.1688246</v>
      </c>
      <c r="O10" s="304">
        <f>SUM(O7:O9)</f>
        <v>0.99593260000000006</v>
      </c>
      <c r="P10" s="294">
        <f t="shared" si="0"/>
        <v>-0.15612979957678386</v>
      </c>
    </row>
    <row r="11" spans="2:16" s="17" customFormat="1" ht="15" thickBot="1" x14ac:dyDescent="0.4">
      <c r="B11" s="470"/>
      <c r="C11" s="483" t="s">
        <v>230</v>
      </c>
      <c r="D11" s="484"/>
      <c r="E11" s="295">
        <f>SUM(E6:E9)</f>
        <v>3465089.21218334</v>
      </c>
      <c r="F11" s="296">
        <f t="shared" ref="F11:H11" si="11">SUM(F6:F9)</f>
        <v>2399731.6515507796</v>
      </c>
      <c r="G11" s="297">
        <f t="shared" si="11"/>
        <v>2540514.7232161602</v>
      </c>
      <c r="H11" s="296">
        <f t="shared" si="11"/>
        <v>2488413.6</v>
      </c>
      <c r="I11" s="298">
        <f>SUM(I6:I9)</f>
        <v>2148560.6</v>
      </c>
      <c r="J11" s="299">
        <f>(I11-E11)/E11</f>
        <v>-0.37994075522049836</v>
      </c>
      <c r="K11" s="300">
        <f>SUM(K6:K9)</f>
        <v>3.4650892121833397</v>
      </c>
      <c r="L11" s="301">
        <f>SUM(L6:L9)</f>
        <v>2.3997316515507801</v>
      </c>
      <c r="M11" s="301">
        <f>SUM(M6:M9)</f>
        <v>2.5405147232161602</v>
      </c>
      <c r="N11" s="301">
        <f>SUM(N6:N9)</f>
        <v>2.4884135999999999</v>
      </c>
      <c r="O11" s="301">
        <f>SUM(O6:O9)</f>
        <v>2.1485605999999997</v>
      </c>
      <c r="P11" s="299">
        <f t="shared" si="0"/>
        <v>-0.37994075522049842</v>
      </c>
    </row>
    <row r="12" spans="2:16" x14ac:dyDescent="0.35">
      <c r="B12" s="471" t="s">
        <v>6</v>
      </c>
      <c r="C12" s="8" t="s">
        <v>4</v>
      </c>
      <c r="D12" s="25" t="s">
        <v>35</v>
      </c>
      <c r="E12" s="121">
        <v>3227989</v>
      </c>
      <c r="F12" s="153">
        <v>2155655.3353548702</v>
      </c>
      <c r="G12" s="154">
        <v>2005957</v>
      </c>
      <c r="H12" s="155">
        <v>1815768</v>
      </c>
      <c r="I12" s="155">
        <v>1458805</v>
      </c>
      <c r="J12" s="169">
        <f t="shared" si="1"/>
        <v>-0.54807621711226406</v>
      </c>
      <c r="K12" s="220">
        <f t="shared" si="2"/>
        <v>3.227989</v>
      </c>
      <c r="L12" s="174">
        <f t="shared" si="3"/>
        <v>2.15565533535487</v>
      </c>
      <c r="M12" s="174">
        <f t="shared" si="3"/>
        <v>2.005957</v>
      </c>
      <c r="N12" s="174">
        <f t="shared" si="3"/>
        <v>1.815768</v>
      </c>
      <c r="O12" s="174">
        <f t="shared" si="3"/>
        <v>1.4588049999999999</v>
      </c>
      <c r="P12" s="169">
        <f t="shared" si="0"/>
        <v>-0.54807621711226406</v>
      </c>
    </row>
    <row r="13" spans="2:16" ht="14.5" customHeight="1" x14ac:dyDescent="0.35">
      <c r="B13" s="471"/>
      <c r="C13" s="475" t="s">
        <v>7</v>
      </c>
      <c r="D13" s="26" t="s">
        <v>36</v>
      </c>
      <c r="E13" s="116">
        <v>712313</v>
      </c>
      <c r="F13" s="146">
        <v>717452</v>
      </c>
      <c r="G13" s="147">
        <v>793298</v>
      </c>
      <c r="H13" s="156">
        <v>878289</v>
      </c>
      <c r="I13" s="156">
        <v>819676</v>
      </c>
      <c r="J13" s="170">
        <f t="shared" si="1"/>
        <v>0.15072447084357579</v>
      </c>
      <c r="K13" s="177">
        <f t="shared" si="2"/>
        <v>0.71231299999999997</v>
      </c>
      <c r="L13" s="175">
        <f t="shared" si="3"/>
        <v>0.71745199999999998</v>
      </c>
      <c r="M13" s="175">
        <f t="shared" si="3"/>
        <v>0.79329799999999995</v>
      </c>
      <c r="N13" s="175">
        <f t="shared" si="3"/>
        <v>0.87828899999999999</v>
      </c>
      <c r="O13" s="175">
        <f t="shared" si="3"/>
        <v>0.81967599999999996</v>
      </c>
      <c r="P13" s="170">
        <f t="shared" si="0"/>
        <v>0.15072447084357576</v>
      </c>
    </row>
    <row r="14" spans="2:16" x14ac:dyDescent="0.35">
      <c r="B14" s="472"/>
      <c r="C14" s="476"/>
      <c r="D14" s="26" t="s">
        <v>37</v>
      </c>
      <c r="E14" s="116">
        <v>5002.5</v>
      </c>
      <c r="F14" s="146">
        <v>7488.6</v>
      </c>
      <c r="G14" s="147">
        <v>7660.4</v>
      </c>
      <c r="H14" s="156">
        <v>7750</v>
      </c>
      <c r="I14" s="156">
        <v>8359.2999999999993</v>
      </c>
      <c r="J14" s="170">
        <f t="shared" si="1"/>
        <v>0.67102448775612178</v>
      </c>
      <c r="K14" s="177">
        <f t="shared" si="2"/>
        <v>5.0025E-3</v>
      </c>
      <c r="L14" s="175">
        <f t="shared" si="3"/>
        <v>7.4886000000000006E-3</v>
      </c>
      <c r="M14" s="175">
        <f t="shared" si="3"/>
        <v>7.6603999999999995E-3</v>
      </c>
      <c r="N14" s="175">
        <f t="shared" si="3"/>
        <v>7.7499999999999999E-3</v>
      </c>
      <c r="O14" s="175">
        <f t="shared" si="3"/>
        <v>8.3593000000000001E-3</v>
      </c>
      <c r="P14" s="170">
        <f t="shared" si="0"/>
        <v>0.671024487756122</v>
      </c>
    </row>
    <row r="15" spans="2:16" ht="15" thickBot="1" x14ac:dyDescent="0.4">
      <c r="B15" s="473"/>
      <c r="C15" s="476"/>
      <c r="D15" s="89" t="s">
        <v>38</v>
      </c>
      <c r="E15" s="168">
        <v>4076.4</v>
      </c>
      <c r="F15" s="148">
        <v>3560</v>
      </c>
      <c r="G15" s="149">
        <v>3641.7</v>
      </c>
      <c r="H15" s="179">
        <v>3684.3</v>
      </c>
      <c r="I15" s="179">
        <v>4027.8</v>
      </c>
      <c r="J15" s="171">
        <f t="shared" ref="J15" si="12">(I15-E15)/E15</f>
        <v>-1.1922284368560472E-2</v>
      </c>
      <c r="K15" s="221">
        <f t="shared" ref="K15" si="13">E15/1000000</f>
        <v>4.0764E-3</v>
      </c>
      <c r="L15" s="176">
        <f t="shared" ref="L15" si="14">F15/1000000</f>
        <v>3.5599999999999998E-3</v>
      </c>
      <c r="M15" s="176">
        <f t="shared" ref="M15" si="15">G15/1000000</f>
        <v>3.6416999999999999E-3</v>
      </c>
      <c r="N15" s="176">
        <f t="shared" ref="N15" si="16">H15/1000000</f>
        <v>3.6843000000000002E-3</v>
      </c>
      <c r="O15" s="176">
        <f t="shared" ref="O15" si="17">I15/1000000</f>
        <v>4.0277999999999998E-3</v>
      </c>
      <c r="P15" s="171">
        <f t="shared" ref="P15" si="18">(O15-K15)/K15</f>
        <v>-1.1922284368560545E-2</v>
      </c>
    </row>
    <row r="16" spans="2:16" ht="15" thickBot="1" x14ac:dyDescent="0.4">
      <c r="B16" s="474"/>
      <c r="C16" s="477"/>
      <c r="D16" s="279" t="s">
        <v>256</v>
      </c>
      <c r="E16" s="291">
        <f>SUM(E13:E15)</f>
        <v>721391.9</v>
      </c>
      <c r="F16" s="292">
        <f>SUM(F13:F15)</f>
        <v>728500.6</v>
      </c>
      <c r="G16" s="293">
        <f>SUM(G13:G15)</f>
        <v>804600.1</v>
      </c>
      <c r="H16" s="292">
        <f>SUM(H13:H15)</f>
        <v>889723.3</v>
      </c>
      <c r="I16" s="293">
        <f>SUM(I13:I15)</f>
        <v>832063.10000000009</v>
      </c>
      <c r="J16" s="171">
        <f t="shared" si="1"/>
        <v>0.15341342202483846</v>
      </c>
      <c r="K16" s="302">
        <f>SUM(K13:K15)</f>
        <v>0.72139189999999997</v>
      </c>
      <c r="L16" s="303">
        <f>SUM(L13:L15)</f>
        <v>0.72850059999999994</v>
      </c>
      <c r="M16" s="304">
        <f>SUM(M13:M15)</f>
        <v>0.80460009999999993</v>
      </c>
      <c r="N16" s="303">
        <f>SUM(N13:N15)</f>
        <v>0.88972329999999999</v>
      </c>
      <c r="O16" s="304">
        <f>SUM(O13:O15)</f>
        <v>0.83206309999999994</v>
      </c>
      <c r="P16" s="171">
        <f t="shared" si="0"/>
        <v>0.15341342202483835</v>
      </c>
    </row>
    <row r="17" spans="2:16" s="17" customFormat="1" ht="15" thickBot="1" x14ac:dyDescent="0.4">
      <c r="B17" s="474"/>
      <c r="C17" s="485" t="s">
        <v>231</v>
      </c>
      <c r="D17" s="486"/>
      <c r="E17" s="305">
        <f>SUM(E12:E15)</f>
        <v>3949380.9</v>
      </c>
      <c r="F17" s="306">
        <f>SUM(F12:F15)</f>
        <v>2884155.9353548703</v>
      </c>
      <c r="G17" s="307">
        <f>SUM(G12:G15)</f>
        <v>2810557.1</v>
      </c>
      <c r="H17" s="308">
        <f>SUM(H12:H15)</f>
        <v>2705491.3</v>
      </c>
      <c r="I17" s="308">
        <f>SUM(I12:I15)</f>
        <v>2290868.0999999996</v>
      </c>
      <c r="J17" s="299">
        <f t="shared" si="1"/>
        <v>-0.41994247756654729</v>
      </c>
      <c r="K17" s="300">
        <f>SUM(K12:K15)</f>
        <v>3.9493809</v>
      </c>
      <c r="L17" s="301">
        <f>SUM(L12:L15)</f>
        <v>2.8841559353548698</v>
      </c>
      <c r="M17" s="301">
        <f>SUM(M12:M15)</f>
        <v>2.8105571</v>
      </c>
      <c r="N17" s="301">
        <f>SUM(N12:N15)</f>
        <v>2.7054913000000003</v>
      </c>
      <c r="O17" s="301">
        <f>SUM(O12:O15)</f>
        <v>2.2908680999999995</v>
      </c>
      <c r="P17" s="299">
        <f t="shared" si="0"/>
        <v>-0.41994247756654735</v>
      </c>
    </row>
    <row r="18" spans="2:16" s="17" customFormat="1" ht="16" thickBot="1" x14ac:dyDescent="0.4">
      <c r="B18" s="450" t="s">
        <v>278</v>
      </c>
      <c r="C18" s="451"/>
      <c r="D18" s="452"/>
      <c r="E18" s="342">
        <f>E11+E17</f>
        <v>7414470.1121833399</v>
      </c>
      <c r="F18" s="343">
        <f>F11+F17</f>
        <v>5283887.5869056499</v>
      </c>
      <c r="G18" s="344">
        <f>G11+G17</f>
        <v>5351071.8232161608</v>
      </c>
      <c r="H18" s="344">
        <f>H11+H17</f>
        <v>5193904.9000000004</v>
      </c>
      <c r="I18" s="344">
        <f>I11+I17</f>
        <v>4439428.6999999993</v>
      </c>
      <c r="J18" s="345">
        <f>(I18-E18)/E18</f>
        <v>-0.40124801464838328</v>
      </c>
      <c r="K18" s="346">
        <f>K11+K17</f>
        <v>7.4144701121833396</v>
      </c>
      <c r="L18" s="347">
        <f>L11+L17</f>
        <v>5.2838875869056494</v>
      </c>
      <c r="M18" s="348">
        <f>M11+M17</f>
        <v>5.3510718232161603</v>
      </c>
      <c r="N18" s="348">
        <f>N11+N17</f>
        <v>5.1939048999999997</v>
      </c>
      <c r="O18" s="348">
        <f>O11+O17</f>
        <v>4.4394286999999988</v>
      </c>
      <c r="P18" s="349">
        <f t="shared" si="0"/>
        <v>-0.40124801464838328</v>
      </c>
    </row>
    <row r="19" spans="2:16" ht="29" x14ac:dyDescent="0.35">
      <c r="B19" s="459" t="s">
        <v>18</v>
      </c>
      <c r="C19" s="95" t="s">
        <v>88</v>
      </c>
      <c r="D19" s="96" t="s">
        <v>237</v>
      </c>
      <c r="E19" s="153">
        <v>51867</v>
      </c>
      <c r="F19" s="153">
        <v>46251</v>
      </c>
      <c r="G19" s="155">
        <v>54299</v>
      </c>
      <c r="H19" s="155">
        <v>58146</v>
      </c>
      <c r="I19" s="155">
        <v>51402</v>
      </c>
      <c r="J19" s="169">
        <f>(I19-E19)/E19</f>
        <v>-8.9652380126091728E-3</v>
      </c>
      <c r="K19" s="220">
        <f t="shared" ref="K19" si="19">E19/1000000</f>
        <v>5.1867000000000003E-2</v>
      </c>
      <c r="L19" s="174">
        <f t="shared" ref="L19" si="20">F19/1000000</f>
        <v>4.6251E-2</v>
      </c>
      <c r="M19" s="174">
        <f t="shared" ref="M19" si="21">G19/1000000</f>
        <v>5.4299E-2</v>
      </c>
      <c r="N19" s="174">
        <f t="shared" ref="N19" si="22">H19/1000000</f>
        <v>5.8146000000000003E-2</v>
      </c>
      <c r="O19" s="174">
        <f t="shared" ref="O19" si="23">I19/1000000</f>
        <v>5.1402000000000003E-2</v>
      </c>
      <c r="P19" s="169">
        <f>(O19-K19)/K19</f>
        <v>-8.9652380126091762E-3</v>
      </c>
    </row>
    <row r="20" spans="2:16" ht="15" customHeight="1" thickBot="1" x14ac:dyDescent="0.4">
      <c r="B20" s="453"/>
      <c r="C20" s="90" t="s">
        <v>251</v>
      </c>
      <c r="D20" s="25" t="s">
        <v>250</v>
      </c>
      <c r="E20" s="144">
        <v>349244.36730097886</v>
      </c>
      <c r="F20" s="144">
        <v>468913.38690999459</v>
      </c>
      <c r="G20" s="161">
        <v>534325.25339768943</v>
      </c>
      <c r="H20" s="161">
        <v>539045.34832020628</v>
      </c>
      <c r="I20" s="161">
        <v>567599.15049947065</v>
      </c>
      <c r="J20" s="219">
        <f>(I20-E20)/E20</f>
        <v>0.62522062957228342</v>
      </c>
      <c r="K20" s="255">
        <f t="shared" ref="K20" si="24">E20/1000000</f>
        <v>0.34924436730097885</v>
      </c>
      <c r="L20" s="256">
        <f t="shared" ref="L20" si="25">F20/1000000</f>
        <v>0.46891338690999457</v>
      </c>
      <c r="M20" s="256">
        <f t="shared" ref="M20" si="26">G20/1000000</f>
        <v>0.53432525339768944</v>
      </c>
      <c r="N20" s="256">
        <f>H20/1000000</f>
        <v>0.53904534832020623</v>
      </c>
      <c r="O20" s="256">
        <f>I20/1000000</f>
        <v>0.56759915049947063</v>
      </c>
      <c r="P20" s="219">
        <f>(O20-K20)/K20</f>
        <v>0.62522062957228342</v>
      </c>
    </row>
    <row r="21" spans="2:16" ht="15" thickBot="1" x14ac:dyDescent="0.4">
      <c r="B21" s="460"/>
      <c r="C21" s="487" t="s">
        <v>232</v>
      </c>
      <c r="D21" s="488"/>
      <c r="E21" s="309">
        <f>SUM(E19:E20)</f>
        <v>401111.36730097886</v>
      </c>
      <c r="F21" s="309">
        <f>SUM(F19:F20)</f>
        <v>515164.38690999459</v>
      </c>
      <c r="G21" s="310">
        <f>SUM(G19:G20)</f>
        <v>588624.25339768943</v>
      </c>
      <c r="H21" s="310">
        <f>SUM(H19:H20)</f>
        <v>597191.34832020628</v>
      </c>
      <c r="I21" s="310">
        <f>SUM(I19:I20)</f>
        <v>619001.15049947065</v>
      </c>
      <c r="J21" s="311">
        <f>(I21-E21)/E21</f>
        <v>0.54321517902781224</v>
      </c>
      <c r="K21" s="312">
        <f>SUM(K19:K20)</f>
        <v>0.40111136730097885</v>
      </c>
      <c r="L21" s="313">
        <f>SUM(L19:L20)</f>
        <v>0.51516438690999455</v>
      </c>
      <c r="M21" s="313">
        <f>SUM(M19:M20)</f>
        <v>0.58862425339768942</v>
      </c>
      <c r="N21" s="313">
        <f>SUM(N19:N20)</f>
        <v>0.59719134832020626</v>
      </c>
      <c r="O21" s="313">
        <f>SUM(O19:O20)</f>
        <v>0.61900115049947058</v>
      </c>
      <c r="P21" s="311">
        <f>(O21-K21)/K21</f>
        <v>0.54321517902781213</v>
      </c>
    </row>
    <row r="22" spans="2:16" ht="19" thickBot="1" x14ac:dyDescent="0.5">
      <c r="B22" s="5" t="s">
        <v>259</v>
      </c>
      <c r="C22" s="268"/>
      <c r="D22" s="269"/>
      <c r="E22" s="140"/>
      <c r="F22" s="140"/>
      <c r="G22" s="140"/>
      <c r="H22" s="140"/>
      <c r="I22" s="140"/>
      <c r="J22" s="142"/>
      <c r="K22" s="270"/>
      <c r="L22" s="140"/>
      <c r="M22" s="271"/>
      <c r="N22" s="271"/>
      <c r="O22" s="271"/>
      <c r="P22" s="142"/>
    </row>
    <row r="23" spans="2:16" ht="14.5" customHeight="1" x14ac:dyDescent="0.35">
      <c r="B23" s="374" t="s">
        <v>258</v>
      </c>
      <c r="C23" s="9" t="s">
        <v>8</v>
      </c>
      <c r="D23" s="93" t="s">
        <v>238</v>
      </c>
      <c r="E23" s="152">
        <v>3921837.4191113473</v>
      </c>
      <c r="F23" s="153">
        <v>4025738.1995954877</v>
      </c>
      <c r="G23" s="154">
        <v>3950551.4055300667</v>
      </c>
      <c r="H23" s="161">
        <v>3778308.3758096397</v>
      </c>
      <c r="I23" s="161">
        <v>3073310.5932088071</v>
      </c>
      <c r="J23" s="170">
        <f>(I23-E23)/E23</f>
        <v>-0.21635951091894287</v>
      </c>
      <c r="K23" s="177">
        <f t="shared" ref="K23:O25" si="27">E23/1000000</f>
        <v>3.9218374191113474</v>
      </c>
      <c r="L23" s="175">
        <f t="shared" si="27"/>
        <v>4.0257381995954873</v>
      </c>
      <c r="M23" s="175">
        <f t="shared" si="27"/>
        <v>3.9505514055300668</v>
      </c>
      <c r="N23" s="175">
        <f t="shared" si="27"/>
        <v>3.7783083758096399</v>
      </c>
      <c r="O23" s="175">
        <f t="shared" si="27"/>
        <v>3.0733105932088072</v>
      </c>
      <c r="P23" s="169">
        <f t="shared" ref="P23:P41" si="28">(O23-K23)/K23</f>
        <v>-0.21635951091894287</v>
      </c>
    </row>
    <row r="24" spans="2:16" ht="14.5" customHeight="1" x14ac:dyDescent="0.35">
      <c r="B24" s="375"/>
      <c r="C24" s="23" t="s">
        <v>10</v>
      </c>
      <c r="D24" s="89" t="s">
        <v>239</v>
      </c>
      <c r="E24" s="194">
        <v>375720.57869329274</v>
      </c>
      <c r="F24" s="150">
        <v>304183.12805428082</v>
      </c>
      <c r="G24" s="151">
        <v>298974.11641572125</v>
      </c>
      <c r="H24" s="157">
        <v>316092.18101449637</v>
      </c>
      <c r="I24" s="157">
        <v>327375.28194043314</v>
      </c>
      <c r="J24" s="170">
        <f>(I24-E24)/E24</f>
        <v>-0.12867353957826386</v>
      </c>
      <c r="K24" s="177">
        <f t="shared" si="27"/>
        <v>0.37572057869329273</v>
      </c>
      <c r="L24" s="175">
        <f t="shared" si="27"/>
        <v>0.30418312805428083</v>
      </c>
      <c r="M24" s="175">
        <f t="shared" si="27"/>
        <v>0.29897411641572125</v>
      </c>
      <c r="N24" s="175">
        <f t="shared" si="27"/>
        <v>0.31609218101449638</v>
      </c>
      <c r="O24" s="175">
        <f t="shared" si="27"/>
        <v>0.32737528194043314</v>
      </c>
      <c r="P24" s="170">
        <f t="shared" si="28"/>
        <v>-0.12867353957826383</v>
      </c>
    </row>
    <row r="25" spans="2:16" ht="14.5" customHeight="1" x14ac:dyDescent="0.35">
      <c r="B25" s="375"/>
      <c r="C25" s="10" t="s">
        <v>9</v>
      </c>
      <c r="D25" s="26" t="s">
        <v>39</v>
      </c>
      <c r="E25" s="145">
        <v>504343.96645407192</v>
      </c>
      <c r="F25" s="146">
        <v>280457.37841570145</v>
      </c>
      <c r="G25" s="147">
        <v>243566.80908830787</v>
      </c>
      <c r="H25" s="156">
        <v>298317.61475788092</v>
      </c>
      <c r="I25" s="156">
        <v>242469.85739950585</v>
      </c>
      <c r="J25" s="170">
        <f t="shared" ref="J25" si="29">(I25-E25)/E25</f>
        <v>-0.51923712083985762</v>
      </c>
      <c r="K25" s="178">
        <f t="shared" si="27"/>
        <v>0.50434396645407198</v>
      </c>
      <c r="L25" s="175">
        <f t="shared" si="27"/>
        <v>0.28045737841570145</v>
      </c>
      <c r="M25" s="175">
        <f t="shared" si="27"/>
        <v>0.24356680908830786</v>
      </c>
      <c r="N25" s="175">
        <f t="shared" si="27"/>
        <v>0.29831761475788093</v>
      </c>
      <c r="O25" s="175">
        <f t="shared" si="27"/>
        <v>0.24246985739950586</v>
      </c>
      <c r="P25" s="170">
        <f t="shared" si="28"/>
        <v>-0.51923712083985762</v>
      </c>
    </row>
    <row r="26" spans="2:16" ht="15" customHeight="1" thickBot="1" x14ac:dyDescent="0.4">
      <c r="B26" s="375"/>
      <c r="C26" s="23" t="s">
        <v>96</v>
      </c>
      <c r="D26" s="89" t="s">
        <v>236</v>
      </c>
      <c r="E26" s="189">
        <v>0</v>
      </c>
      <c r="F26" s="150">
        <v>8577.8927894156568</v>
      </c>
      <c r="G26" s="151">
        <v>9822.0023159796947</v>
      </c>
      <c r="H26" s="157">
        <v>10344.768166051759</v>
      </c>
      <c r="I26" s="157">
        <v>9848.3014090327979</v>
      </c>
      <c r="J26" s="170" t="e">
        <f>(I26-E26)/E26</f>
        <v>#DIV/0!</v>
      </c>
      <c r="K26" s="178">
        <f t="shared" ref="K26" si="30">E26/1000000</f>
        <v>0</v>
      </c>
      <c r="L26" s="175">
        <f t="shared" ref="L26" si="31">F26/1000000</f>
        <v>8.5778927894156563E-3</v>
      </c>
      <c r="M26" s="175">
        <f t="shared" ref="M26" si="32">G26/1000000</f>
        <v>9.8220023159796953E-3</v>
      </c>
      <c r="N26" s="175">
        <f t="shared" ref="N26" si="33">H26/1000000</f>
        <v>1.034476816605176E-2</v>
      </c>
      <c r="O26" s="175">
        <f t="shared" ref="O26" si="34">I26/1000000</f>
        <v>9.8483014090327975E-3</v>
      </c>
      <c r="P26" s="170" t="e">
        <f t="shared" ref="P26" si="35">(O26-K26)/K26</f>
        <v>#DIV/0!</v>
      </c>
    </row>
    <row r="27" spans="2:16" s="273" customFormat="1" ht="16" thickBot="1" x14ac:dyDescent="0.4">
      <c r="B27" s="450" t="s">
        <v>261</v>
      </c>
      <c r="C27" s="451"/>
      <c r="D27" s="452"/>
      <c r="E27" s="289">
        <f>SUM(E23:E26)</f>
        <v>4801901.9642587118</v>
      </c>
      <c r="F27" s="282">
        <f>SUM(F23:F26)</f>
        <v>4618956.5988548864</v>
      </c>
      <c r="G27" s="283">
        <f>SUM(G23:G26)</f>
        <v>4502914.3333500745</v>
      </c>
      <c r="H27" s="288">
        <f>SUM(H23:H26)</f>
        <v>4403062.9397480693</v>
      </c>
      <c r="I27" s="288">
        <f>SUM(I23:I26)</f>
        <v>3653004.0339577789</v>
      </c>
      <c r="J27" s="285">
        <f>(I27-E27)/E27</f>
        <v>-0.23925893090953443</v>
      </c>
      <c r="K27" s="286">
        <f>SUM(K23:K26)</f>
        <v>4.801901964258712</v>
      </c>
      <c r="L27" s="287">
        <f>SUM(L23:L26)</f>
        <v>4.6189565988548855</v>
      </c>
      <c r="M27" s="287">
        <f>SUM(M23:M26)</f>
        <v>4.5029143333500761</v>
      </c>
      <c r="N27" s="287">
        <f>SUM(N23:N26)</f>
        <v>4.4030629397480689</v>
      </c>
      <c r="O27" s="287">
        <f>SUM(O23:O26)</f>
        <v>3.653004033957779</v>
      </c>
      <c r="P27" s="285">
        <f t="shared" si="28"/>
        <v>-0.23925893090953446</v>
      </c>
    </row>
    <row r="28" spans="2:16" ht="19" thickBot="1" x14ac:dyDescent="0.5">
      <c r="B28" s="5" t="s">
        <v>180</v>
      </c>
      <c r="C28" s="6"/>
      <c r="D28" s="7"/>
      <c r="E28" s="97"/>
      <c r="F28" s="85"/>
      <c r="G28" s="85"/>
      <c r="H28" s="85"/>
      <c r="I28" s="85"/>
      <c r="J28" s="87"/>
      <c r="K28" s="222"/>
      <c r="L28" s="85"/>
      <c r="M28" s="86"/>
      <c r="N28" s="86"/>
      <c r="O28" s="86"/>
      <c r="P28" s="87"/>
    </row>
    <row r="29" spans="2:16" x14ac:dyDescent="0.35">
      <c r="B29" s="491" t="s">
        <v>15</v>
      </c>
      <c r="C29" s="95" t="s">
        <v>16</v>
      </c>
      <c r="D29" s="96" t="s">
        <v>40</v>
      </c>
      <c r="E29" s="153">
        <v>112249.2</v>
      </c>
      <c r="F29" s="153">
        <v>108707</v>
      </c>
      <c r="G29" s="155">
        <v>84293</v>
      </c>
      <c r="H29" s="155">
        <v>73333.2</v>
      </c>
      <c r="I29" s="155">
        <v>63245</v>
      </c>
      <c r="J29" s="169">
        <f t="shared" ref="J29:J36" si="36">(I29-E29)/E29</f>
        <v>-0.43656614033774849</v>
      </c>
      <c r="K29" s="220">
        <f t="shared" ref="K29:O29" si="37">E29/1000000</f>
        <v>0.11224919999999999</v>
      </c>
      <c r="L29" s="174">
        <f t="shared" si="37"/>
        <v>0.108707</v>
      </c>
      <c r="M29" s="174">
        <f t="shared" si="37"/>
        <v>8.4293000000000007E-2</v>
      </c>
      <c r="N29" s="174">
        <f t="shared" si="37"/>
        <v>7.3333200000000001E-2</v>
      </c>
      <c r="O29" s="174">
        <f t="shared" si="37"/>
        <v>6.3244999999999996E-2</v>
      </c>
      <c r="P29" s="169">
        <f>(O29-K29)/K29</f>
        <v>-0.43656614033774854</v>
      </c>
    </row>
    <row r="30" spans="2:16" ht="29.5" thickBot="1" x14ac:dyDescent="0.4">
      <c r="B30" s="468"/>
      <c r="C30" s="262" t="s">
        <v>17</v>
      </c>
      <c r="D30" s="263" t="s">
        <v>41</v>
      </c>
      <c r="E30" s="148">
        <v>200521</v>
      </c>
      <c r="F30" s="148">
        <v>190404</v>
      </c>
      <c r="G30" s="179">
        <v>211644</v>
      </c>
      <c r="H30" s="179">
        <v>209558</v>
      </c>
      <c r="I30" s="179">
        <v>191540</v>
      </c>
      <c r="J30" s="171">
        <f t="shared" si="36"/>
        <v>-4.4788326409702726E-2</v>
      </c>
      <c r="K30" s="221">
        <f t="shared" ref="K30" si="38">E30/1000000</f>
        <v>0.200521</v>
      </c>
      <c r="L30" s="176">
        <f t="shared" ref="L30" si="39">F30/1000000</f>
        <v>0.19040399999999999</v>
      </c>
      <c r="M30" s="176">
        <f t="shared" ref="M30" si="40">G30/1000000</f>
        <v>0.211644</v>
      </c>
      <c r="N30" s="176">
        <f t="shared" ref="N30" si="41">H30/1000000</f>
        <v>0.20955799999999999</v>
      </c>
      <c r="O30" s="176">
        <f t="shared" ref="O30" si="42">I30/1000000</f>
        <v>0.19153999999999999</v>
      </c>
      <c r="P30" s="261">
        <f>(O30-K30)/K30</f>
        <v>-4.478832640970281E-2</v>
      </c>
    </row>
    <row r="31" spans="2:16" s="17" customFormat="1" ht="15" thickBot="1" x14ac:dyDescent="0.4">
      <c r="B31" s="492"/>
      <c r="C31" s="483" t="s">
        <v>262</v>
      </c>
      <c r="D31" s="484"/>
      <c r="E31" s="314">
        <f>SUM(E28:E30)</f>
        <v>312770.2</v>
      </c>
      <c r="F31" s="315">
        <f>SUM(F28:F30)</f>
        <v>299111</v>
      </c>
      <c r="G31" s="316">
        <f>SUM(G28:G30)</f>
        <v>295937</v>
      </c>
      <c r="H31" s="315">
        <f>SUM(H28:H30)</f>
        <v>282891.2</v>
      </c>
      <c r="I31" s="316">
        <f>SUM(I28:I30)</f>
        <v>254785</v>
      </c>
      <c r="J31" s="311">
        <f t="shared" ref="J31" si="43">(I31-E31)/E31</f>
        <v>-0.18539234236509747</v>
      </c>
      <c r="K31" s="317">
        <f>SUM(K28:K30)</f>
        <v>0.3127702</v>
      </c>
      <c r="L31" s="318">
        <f>SUM(L28:L30)</f>
        <v>0.29911100000000002</v>
      </c>
      <c r="M31" s="319">
        <f>SUM(M28:M30)</f>
        <v>0.29593700000000001</v>
      </c>
      <c r="N31" s="318">
        <f>SUM(N28:N30)</f>
        <v>0.28289120000000001</v>
      </c>
      <c r="O31" s="319">
        <f>SUM(O28:O30)</f>
        <v>0.25478499999999998</v>
      </c>
      <c r="P31" s="311">
        <f t="shared" ref="P31" si="44">(O31-K31)/K31</f>
        <v>-0.1853923423650975</v>
      </c>
    </row>
    <row r="32" spans="2:16" ht="14.5" customHeight="1" x14ac:dyDescent="0.35">
      <c r="B32" s="374" t="s">
        <v>11</v>
      </c>
      <c r="C32" s="24" t="s">
        <v>12</v>
      </c>
      <c r="D32" s="25" t="s">
        <v>240</v>
      </c>
      <c r="E32" s="153">
        <v>7521.8</v>
      </c>
      <c r="F32" s="153">
        <v>7491</v>
      </c>
      <c r="G32" s="155">
        <v>7491</v>
      </c>
      <c r="H32" s="161">
        <v>7386.4</v>
      </c>
      <c r="I32" s="161">
        <v>7391.8</v>
      </c>
      <c r="J32" s="170">
        <f t="shared" si="36"/>
        <v>-1.7283097131005877E-2</v>
      </c>
      <c r="K32" s="177">
        <f t="shared" ref="K32:O33" si="45">E32/1000000</f>
        <v>7.5218000000000004E-3</v>
      </c>
      <c r="L32" s="175">
        <f t="shared" si="45"/>
        <v>7.4910000000000003E-3</v>
      </c>
      <c r="M32" s="175">
        <f t="shared" si="45"/>
        <v>7.4910000000000003E-3</v>
      </c>
      <c r="N32" s="175">
        <f t="shared" si="45"/>
        <v>7.3863999999999996E-3</v>
      </c>
      <c r="O32" s="175">
        <f t="shared" si="45"/>
        <v>7.3918000000000005E-3</v>
      </c>
      <c r="P32" s="223">
        <f t="shared" si="28"/>
        <v>-1.7283097131005863E-2</v>
      </c>
    </row>
    <row r="33" spans="2:16" ht="29" x14ac:dyDescent="0.35">
      <c r="B33" s="375"/>
      <c r="C33" s="11" t="s">
        <v>13</v>
      </c>
      <c r="D33" s="26" t="s">
        <v>241</v>
      </c>
      <c r="E33" s="146">
        <v>2241.8000000000002</v>
      </c>
      <c r="F33" s="146">
        <v>2430.3000000000002</v>
      </c>
      <c r="G33" s="156">
        <v>2479.6999999999998</v>
      </c>
      <c r="H33" s="156">
        <v>2527.1999999999998</v>
      </c>
      <c r="I33" s="156">
        <v>2565.4</v>
      </c>
      <c r="J33" s="170">
        <f t="shared" si="36"/>
        <v>0.14434829155143183</v>
      </c>
      <c r="K33" s="177">
        <f t="shared" si="45"/>
        <v>2.2418000000000004E-3</v>
      </c>
      <c r="L33" s="175">
        <f t="shared" si="45"/>
        <v>2.4303000000000003E-3</v>
      </c>
      <c r="M33" s="175">
        <f t="shared" si="45"/>
        <v>2.4796999999999996E-3</v>
      </c>
      <c r="N33" s="175">
        <f t="shared" si="45"/>
        <v>2.5271999999999998E-3</v>
      </c>
      <c r="O33" s="175">
        <f t="shared" si="45"/>
        <v>2.5654000000000002E-3</v>
      </c>
      <c r="P33" s="170">
        <f t="shared" si="28"/>
        <v>0.14434829155143178</v>
      </c>
    </row>
    <row r="34" spans="2:16" ht="29.5" thickBot="1" x14ac:dyDescent="0.4">
      <c r="B34" s="375"/>
      <c r="C34" s="88" t="s">
        <v>14</v>
      </c>
      <c r="D34" s="89" t="s">
        <v>242</v>
      </c>
      <c r="E34" s="150">
        <v>2229.1</v>
      </c>
      <c r="F34" s="150">
        <v>1454.4</v>
      </c>
      <c r="G34" s="157">
        <v>1008.1</v>
      </c>
      <c r="H34" s="157">
        <v>1218.0999999999999</v>
      </c>
      <c r="I34" s="157">
        <v>899.63</v>
      </c>
      <c r="J34" s="252">
        <f t="shared" si="36"/>
        <v>-0.59641559373738273</v>
      </c>
      <c r="K34" s="253">
        <f t="shared" ref="K34" si="46">E34/1000000</f>
        <v>2.2290999999999999E-3</v>
      </c>
      <c r="L34" s="254">
        <f t="shared" ref="L34" si="47">F34/1000000</f>
        <v>1.4544E-3</v>
      </c>
      <c r="M34" s="254">
        <f t="shared" ref="M34" si="48">G34/1000000</f>
        <v>1.0081000000000001E-3</v>
      </c>
      <c r="N34" s="254">
        <f t="shared" ref="N34" si="49">H34/1000000</f>
        <v>1.2181E-3</v>
      </c>
      <c r="O34" s="254">
        <f t="shared" ref="O34" si="50">I34/1000000</f>
        <v>8.9963E-4</v>
      </c>
      <c r="P34" s="244">
        <f t="shared" ref="P34:P35" si="51">(O34-K34)/K34</f>
        <v>-0.59641559373738273</v>
      </c>
    </row>
    <row r="35" spans="2:16" s="17" customFormat="1" ht="15" customHeight="1" thickBot="1" x14ac:dyDescent="0.4">
      <c r="B35" s="453"/>
      <c r="C35" s="483" t="s">
        <v>235</v>
      </c>
      <c r="D35" s="484"/>
      <c r="E35" s="314">
        <f>SUM(E32:E34)</f>
        <v>11992.7</v>
      </c>
      <c r="F35" s="315">
        <f>SUM(F32:F34)</f>
        <v>11375.699999999999</v>
      </c>
      <c r="G35" s="316">
        <f>SUM(G32:G34)</f>
        <v>10978.800000000001</v>
      </c>
      <c r="H35" s="315">
        <f>SUM(H32:H34)</f>
        <v>11131.699999999999</v>
      </c>
      <c r="I35" s="316">
        <f>SUM(I32:I34)</f>
        <v>10856.83</v>
      </c>
      <c r="J35" s="311">
        <f t="shared" si="36"/>
        <v>-9.4713450682498576E-2</v>
      </c>
      <c r="K35" s="317">
        <f>SUM(K32:K34)</f>
        <v>1.19927E-2</v>
      </c>
      <c r="L35" s="318">
        <f>SUM(L32:L34)</f>
        <v>1.1375700000000001E-2</v>
      </c>
      <c r="M35" s="319">
        <f>SUM(M32:M34)</f>
        <v>1.0978799999999999E-2</v>
      </c>
      <c r="N35" s="318">
        <f>SUM(N32:N34)</f>
        <v>1.11317E-2</v>
      </c>
      <c r="O35" s="319">
        <f>SUM(O32:O34)</f>
        <v>1.0856830000000001E-2</v>
      </c>
      <c r="P35" s="311">
        <f t="shared" si="51"/>
        <v>-9.4713450682498423E-2</v>
      </c>
    </row>
    <row r="36" spans="2:16" s="273" customFormat="1" ht="16" customHeight="1" thickBot="1" x14ac:dyDescent="0.4">
      <c r="B36" s="493" t="s">
        <v>263</v>
      </c>
      <c r="C36" s="494"/>
      <c r="D36" s="490"/>
      <c r="E36" s="282">
        <f>E31+E35</f>
        <v>324762.90000000002</v>
      </c>
      <c r="F36" s="282">
        <f t="shared" ref="F36:I36" si="52">F31+F35</f>
        <v>310486.7</v>
      </c>
      <c r="G36" s="282">
        <f t="shared" si="52"/>
        <v>306915.8</v>
      </c>
      <c r="H36" s="282">
        <f t="shared" si="52"/>
        <v>294022.90000000002</v>
      </c>
      <c r="I36" s="282">
        <f t="shared" si="52"/>
        <v>265641.83</v>
      </c>
      <c r="J36" s="285">
        <f t="shared" si="36"/>
        <v>-0.1820437925637442</v>
      </c>
      <c r="K36" s="320">
        <f>K31+K35</f>
        <v>0.32476290000000002</v>
      </c>
      <c r="L36" s="320">
        <f t="shared" ref="L36" si="53">L31+L35</f>
        <v>0.3104867</v>
      </c>
      <c r="M36" s="320">
        <f t="shared" ref="M36" si="54">M31+M35</f>
        <v>0.30691580000000002</v>
      </c>
      <c r="N36" s="320">
        <f t="shared" ref="N36" si="55">N31+N35</f>
        <v>0.29402290000000003</v>
      </c>
      <c r="O36" s="320">
        <f t="shared" ref="O36" si="56">O31+O35</f>
        <v>0.26564182999999997</v>
      </c>
      <c r="P36" s="285">
        <f t="shared" si="28"/>
        <v>-0.18204379256374434</v>
      </c>
    </row>
    <row r="37" spans="2:16" ht="19" thickBot="1" x14ac:dyDescent="0.5">
      <c r="B37" s="82" t="s">
        <v>181</v>
      </c>
      <c r="C37" s="6"/>
      <c r="D37" s="158"/>
      <c r="E37" s="5"/>
      <c r="F37" s="85"/>
      <c r="G37" s="85"/>
      <c r="H37" s="85"/>
      <c r="I37" s="85"/>
      <c r="J37" s="87"/>
      <c r="K37" s="5"/>
      <c r="L37" s="85"/>
      <c r="M37" s="225"/>
      <c r="N37" s="85"/>
      <c r="O37" s="225"/>
      <c r="P37" s="224"/>
    </row>
    <row r="38" spans="2:16" ht="17.25" customHeight="1" x14ac:dyDescent="0.35">
      <c r="B38" s="374" t="s">
        <v>92</v>
      </c>
      <c r="C38" s="443" t="s">
        <v>91</v>
      </c>
      <c r="D38" s="264" t="s">
        <v>103</v>
      </c>
      <c r="E38" s="120">
        <v>20178.198749482464</v>
      </c>
      <c r="F38" s="265">
        <v>15847.835815202896</v>
      </c>
      <c r="G38" s="181">
        <v>11510.861948282714</v>
      </c>
      <c r="H38" s="266">
        <v>7898.1656060227078</v>
      </c>
      <c r="I38" s="181">
        <v>12939.8547372256</v>
      </c>
      <c r="J38" s="169">
        <f>(I38-E38)/E38</f>
        <v>-0.35872101876499335</v>
      </c>
      <c r="K38" s="220">
        <f t="shared" ref="K38:O39" si="57">E38/1000000</f>
        <v>2.0178198749482464E-2</v>
      </c>
      <c r="L38" s="174">
        <f t="shared" si="57"/>
        <v>1.5847835815202896E-2</v>
      </c>
      <c r="M38" s="174">
        <f t="shared" si="57"/>
        <v>1.1510861948282715E-2</v>
      </c>
      <c r="N38" s="174">
        <f t="shared" si="57"/>
        <v>7.8981656060227081E-3</v>
      </c>
      <c r="O38" s="174">
        <f t="shared" si="57"/>
        <v>1.2939854737225601E-2</v>
      </c>
      <c r="P38" s="223">
        <f t="shared" si="28"/>
        <v>-0.35872101876499329</v>
      </c>
    </row>
    <row r="39" spans="2:16" x14ac:dyDescent="0.35">
      <c r="B39" s="375"/>
      <c r="C39" s="444"/>
      <c r="D39" s="127" t="s">
        <v>104</v>
      </c>
      <c r="E39" s="114">
        <v>4365.0328478214369</v>
      </c>
      <c r="F39" s="159">
        <v>3341.2335750553843</v>
      </c>
      <c r="G39" s="182">
        <v>2059.6016026598336</v>
      </c>
      <c r="H39" s="201">
        <v>1145.4493580711098</v>
      </c>
      <c r="I39" s="182">
        <v>2471.3984207177937</v>
      </c>
      <c r="J39" s="170">
        <f>(I39-E39)/E39</f>
        <v>-0.43381905546226196</v>
      </c>
      <c r="K39" s="177">
        <f t="shared" si="57"/>
        <v>4.3650328478214368E-3</v>
      </c>
      <c r="L39" s="175">
        <f t="shared" si="57"/>
        <v>3.3412335750553843E-3</v>
      </c>
      <c r="M39" s="175">
        <f t="shared" si="57"/>
        <v>2.0596016026598334E-3</v>
      </c>
      <c r="N39" s="175">
        <f t="shared" si="57"/>
        <v>1.1454493580711099E-3</v>
      </c>
      <c r="O39" s="175">
        <f t="shared" si="57"/>
        <v>2.4713984207177936E-3</v>
      </c>
      <c r="P39" s="170">
        <f t="shared" si="28"/>
        <v>-0.43381905546226196</v>
      </c>
    </row>
    <row r="40" spans="2:16" ht="15" thickBot="1" x14ac:dyDescent="0.4">
      <c r="B40" s="375"/>
      <c r="C40" s="444"/>
      <c r="D40" s="126" t="s">
        <v>107</v>
      </c>
      <c r="E40" s="115">
        <v>27647.245171802351</v>
      </c>
      <c r="F40" s="160">
        <v>29251.353222612779</v>
      </c>
      <c r="G40" s="272">
        <v>28343.572513659354</v>
      </c>
      <c r="H40" s="202">
        <v>27976.454459829612</v>
      </c>
      <c r="I40" s="272">
        <v>29110.158664741826</v>
      </c>
      <c r="J40" s="252">
        <f>(I40-E40)/E40</f>
        <v>5.2913535646998647E-2</v>
      </c>
      <c r="K40" s="253">
        <f t="shared" ref="K40" si="58">E40/1000000</f>
        <v>2.7647245171802351E-2</v>
      </c>
      <c r="L40" s="254">
        <f t="shared" ref="L40" si="59">F40/1000000</f>
        <v>2.925135322261278E-2</v>
      </c>
      <c r="M40" s="254">
        <f t="shared" ref="M40" si="60">G40/1000000</f>
        <v>2.8343572513659352E-2</v>
      </c>
      <c r="N40" s="254">
        <f t="shared" ref="N40" si="61">H40/1000000</f>
        <v>2.7976454459829613E-2</v>
      </c>
      <c r="O40" s="254">
        <f t="shared" ref="O40" si="62">I40/1000000</f>
        <v>2.9110158664741825E-2</v>
      </c>
      <c r="P40" s="244">
        <f t="shared" ref="P40" si="63">(O40-K40)/K40</f>
        <v>5.2913535646998598E-2</v>
      </c>
    </row>
    <row r="41" spans="2:16" s="273" customFormat="1" ht="16" thickBot="1" x14ac:dyDescent="0.4">
      <c r="B41" s="460"/>
      <c r="C41" s="489" t="s">
        <v>233</v>
      </c>
      <c r="D41" s="490"/>
      <c r="E41" s="281">
        <f>SUM(E38:E40)</f>
        <v>52190.476769106252</v>
      </c>
      <c r="F41" s="282">
        <f>SUM(F38:F40)</f>
        <v>48440.422612871058</v>
      </c>
      <c r="G41" s="283">
        <f>SUM(G38:G40)</f>
        <v>41914.036064601903</v>
      </c>
      <c r="H41" s="284">
        <f>SUM(H38:H40)</f>
        <v>37020.069423923429</v>
      </c>
      <c r="I41" s="283">
        <f>SUM(I38:I40)</f>
        <v>44521.411822685215</v>
      </c>
      <c r="J41" s="285">
        <f>(I41-E41)/E41</f>
        <v>-0.14694376103037787</v>
      </c>
      <c r="K41" s="286">
        <f>SUM(K38:K40)</f>
        <v>5.219047676910625E-2</v>
      </c>
      <c r="L41" s="287">
        <f>SUM(L38:L40)</f>
        <v>4.8440422612871056E-2</v>
      </c>
      <c r="M41" s="287">
        <f>SUM(M38:M40)</f>
        <v>4.1914036064601902E-2</v>
      </c>
      <c r="N41" s="287">
        <f>SUM(N38:N40)</f>
        <v>3.7020069423923427E-2</v>
      </c>
      <c r="O41" s="287">
        <f>SUM(O38:O40)</f>
        <v>4.4521411822685222E-2</v>
      </c>
      <c r="P41" s="285">
        <f t="shared" si="28"/>
        <v>-0.14694376103037771</v>
      </c>
    </row>
    <row r="42" spans="2:16" ht="14.5" customHeight="1" x14ac:dyDescent="0.35">
      <c r="B42" s="459" t="s">
        <v>234</v>
      </c>
      <c r="C42" s="478" t="s">
        <v>176</v>
      </c>
      <c r="D42" s="91" t="s">
        <v>243</v>
      </c>
      <c r="E42" s="241">
        <v>16183</v>
      </c>
      <c r="F42" s="243">
        <v>10495</v>
      </c>
      <c r="G42" s="161">
        <v>10495</v>
      </c>
      <c r="H42" s="243">
        <v>4520</v>
      </c>
      <c r="I42" s="243">
        <v>4520</v>
      </c>
      <c r="J42" s="219">
        <f>(I42-E42)/E42</f>
        <v>-0.72069455601557186</v>
      </c>
      <c r="K42" s="255">
        <f t="shared" ref="K42:K43" si="64">E42/1000000</f>
        <v>1.6182999999999999E-2</v>
      </c>
      <c r="L42" s="256">
        <f t="shared" ref="L42:L43" si="65">F42/1000000</f>
        <v>1.0495000000000001E-2</v>
      </c>
      <c r="M42" s="256">
        <f t="shared" ref="M42:M43" si="66">G42/1000000</f>
        <v>1.0495000000000001E-2</v>
      </c>
      <c r="N42" s="256">
        <f>H42/1000000</f>
        <v>4.5199999999999997E-3</v>
      </c>
      <c r="O42" s="256">
        <f>I42/1000000</f>
        <v>4.5199999999999997E-3</v>
      </c>
      <c r="P42" s="219">
        <f>(O42-K42)/K42</f>
        <v>-0.72069455601557186</v>
      </c>
    </row>
    <row r="43" spans="2:16" ht="29" x14ac:dyDescent="0.35">
      <c r="B43" s="453"/>
      <c r="C43" s="479"/>
      <c r="D43" s="89" t="s">
        <v>244</v>
      </c>
      <c r="E43" s="240">
        <v>4191</v>
      </c>
      <c r="F43" s="147">
        <v>2484</v>
      </c>
      <c r="G43" s="156">
        <v>2484</v>
      </c>
      <c r="H43" s="147">
        <v>5469</v>
      </c>
      <c r="I43" s="147">
        <v>5469</v>
      </c>
      <c r="J43" s="170">
        <f t="shared" ref="J43:J49" si="67">(I43-E43)/E43</f>
        <v>0.30493915533285609</v>
      </c>
      <c r="K43" s="177">
        <f t="shared" si="64"/>
        <v>4.1910000000000003E-3</v>
      </c>
      <c r="L43" s="175">
        <f t="shared" si="65"/>
        <v>2.4840000000000001E-3</v>
      </c>
      <c r="M43" s="175">
        <f t="shared" si="66"/>
        <v>2.4840000000000001E-3</v>
      </c>
      <c r="N43" s="175">
        <f t="shared" ref="N43" si="68">H43/1000000</f>
        <v>5.4689999999999999E-3</v>
      </c>
      <c r="O43" s="175">
        <f t="shared" ref="O43" si="69">I43/1000000</f>
        <v>5.4689999999999999E-3</v>
      </c>
      <c r="P43" s="170">
        <f t="shared" ref="P43:P47" si="70">(O43-K43)/K43</f>
        <v>0.30493915533285598</v>
      </c>
    </row>
    <row r="44" spans="2:16" ht="15" customHeight="1" thickBot="1" x14ac:dyDescent="0.4">
      <c r="B44" s="453"/>
      <c r="C44" s="479"/>
      <c r="D44" s="89" t="s">
        <v>245</v>
      </c>
      <c r="E44" s="240">
        <v>111200.28225530495</v>
      </c>
      <c r="F44" s="151">
        <v>151636.74852996168</v>
      </c>
      <c r="G44" s="157">
        <v>151636.74852996168</v>
      </c>
      <c r="H44" s="151">
        <v>108146</v>
      </c>
      <c r="I44" s="151">
        <v>108146</v>
      </c>
      <c r="J44" s="252">
        <f t="shared" ref="J44" si="71">(I44-E44)/E44</f>
        <v>-2.7466497326801884E-2</v>
      </c>
      <c r="K44" s="253">
        <f t="shared" ref="K44" si="72">E44/1000000</f>
        <v>0.11120028225530494</v>
      </c>
      <c r="L44" s="254">
        <f t="shared" ref="L44" si="73">F44/1000000</f>
        <v>0.15163674852996167</v>
      </c>
      <c r="M44" s="254">
        <f t="shared" ref="M44" si="74">G44/1000000</f>
        <v>0.15163674852996167</v>
      </c>
      <c r="N44" s="254">
        <f t="shared" ref="N44" si="75">H44/1000000</f>
        <v>0.10814600000000001</v>
      </c>
      <c r="O44" s="254">
        <f t="shared" ref="O44" si="76">I44/1000000</f>
        <v>0.10814600000000001</v>
      </c>
      <c r="P44" s="252">
        <f t="shared" ref="P44" si="77">(O44-K44)/K44</f>
        <v>-2.7466497326801769E-2</v>
      </c>
    </row>
    <row r="45" spans="2:16" ht="14.5" customHeight="1" thickBot="1" x14ac:dyDescent="0.4">
      <c r="B45" s="453"/>
      <c r="C45" s="480"/>
      <c r="D45" s="280" t="s">
        <v>252</v>
      </c>
      <c r="E45" s="321">
        <f>SUM(E42:E44)</f>
        <v>131574.28225530495</v>
      </c>
      <c r="F45" s="292">
        <f>SUM(F42:F44)</f>
        <v>164615.74852996168</v>
      </c>
      <c r="G45" s="322">
        <f>SUM(G42:G44)</f>
        <v>164615.74852996168</v>
      </c>
      <c r="H45" s="292">
        <f>SUM(H42:H44)</f>
        <v>118135</v>
      </c>
      <c r="I45" s="292">
        <f>SUM(I42:I44)</f>
        <v>118135</v>
      </c>
      <c r="J45" s="294">
        <f t="shared" si="67"/>
        <v>-0.10214216657650123</v>
      </c>
      <c r="K45" s="323">
        <f>SUM(K42:K44)</f>
        <v>0.13157428225530493</v>
      </c>
      <c r="L45" s="324">
        <f>SUM(L42:L44)</f>
        <v>0.16461574852996166</v>
      </c>
      <c r="M45" s="324">
        <f>SUM(M42:M44)</f>
        <v>0.16461574852996166</v>
      </c>
      <c r="N45" s="324">
        <f>SUM(N42:N44)</f>
        <v>0.118135</v>
      </c>
      <c r="O45" s="324">
        <f>SUM(O42:O44)</f>
        <v>0.118135</v>
      </c>
      <c r="P45" s="294">
        <f t="shared" si="70"/>
        <v>-0.10214216657650109</v>
      </c>
    </row>
    <row r="46" spans="2:16" ht="15" customHeight="1" x14ac:dyDescent="0.35">
      <c r="B46" s="453"/>
      <c r="C46" s="478" t="s">
        <v>177</v>
      </c>
      <c r="D46" s="91" t="s">
        <v>246</v>
      </c>
      <c r="E46" s="241">
        <v>-266841</v>
      </c>
      <c r="F46" s="243">
        <v>-268326</v>
      </c>
      <c r="G46" s="161">
        <v>-268326</v>
      </c>
      <c r="H46" s="243">
        <v>-270288</v>
      </c>
      <c r="I46" s="243">
        <v>-270288</v>
      </c>
      <c r="J46" s="219">
        <f t="shared" si="67"/>
        <v>1.2917804984991062E-2</v>
      </c>
      <c r="K46" s="255">
        <f t="shared" ref="K46:K47" si="78">E46/1000000</f>
        <v>-0.26684099999999999</v>
      </c>
      <c r="L46" s="256">
        <f t="shared" ref="L46:L47" si="79">F46/1000000</f>
        <v>-0.26832600000000001</v>
      </c>
      <c r="M46" s="256">
        <f t="shared" ref="M46:M47" si="80">G46/1000000</f>
        <v>-0.26832600000000001</v>
      </c>
      <c r="N46" s="256">
        <f t="shared" ref="N46:N47" si="81">H46/1000000</f>
        <v>-0.27028799999999997</v>
      </c>
      <c r="O46" s="256">
        <f t="shared" ref="O46:O47" si="82">I46/1000000</f>
        <v>-0.27028799999999997</v>
      </c>
      <c r="P46" s="219">
        <f t="shared" si="70"/>
        <v>1.2917804984990979E-2</v>
      </c>
    </row>
    <row r="47" spans="2:16" ht="15" customHeight="1" x14ac:dyDescent="0.35">
      <c r="B47" s="453"/>
      <c r="C47" s="479"/>
      <c r="D47" s="26" t="s">
        <v>247</v>
      </c>
      <c r="E47" s="239">
        <v>-3465</v>
      </c>
      <c r="F47" s="147">
        <v>-3121</v>
      </c>
      <c r="G47" s="156">
        <v>-3121</v>
      </c>
      <c r="H47" s="147">
        <v>-412</v>
      </c>
      <c r="I47" s="147">
        <v>-412</v>
      </c>
      <c r="J47" s="170">
        <f t="shared" si="67"/>
        <v>-0.88109668109668104</v>
      </c>
      <c r="K47" s="177">
        <f t="shared" si="78"/>
        <v>-3.4650000000000002E-3</v>
      </c>
      <c r="L47" s="175">
        <f t="shared" si="79"/>
        <v>-3.1210000000000001E-3</v>
      </c>
      <c r="M47" s="175">
        <f t="shared" si="80"/>
        <v>-3.1210000000000001E-3</v>
      </c>
      <c r="N47" s="175">
        <f t="shared" si="81"/>
        <v>-4.1199999999999999E-4</v>
      </c>
      <c r="O47" s="175">
        <f t="shared" si="82"/>
        <v>-4.1199999999999999E-4</v>
      </c>
      <c r="P47" s="170">
        <f t="shared" si="70"/>
        <v>-0.88109668109668104</v>
      </c>
    </row>
    <row r="48" spans="2:16" ht="15" customHeight="1" thickBot="1" x14ac:dyDescent="0.4">
      <c r="B48" s="453"/>
      <c r="C48" s="479"/>
      <c r="D48" s="89" t="s">
        <v>248</v>
      </c>
      <c r="E48" s="245">
        <v>-275434.16779097618</v>
      </c>
      <c r="F48" s="151">
        <v>-292757.07142562832</v>
      </c>
      <c r="G48" s="157">
        <v>-292757.07142562832</v>
      </c>
      <c r="H48" s="151">
        <v>-267395</v>
      </c>
      <c r="I48" s="151">
        <v>-267395</v>
      </c>
      <c r="J48" s="252">
        <f t="shared" ref="J48" si="83">(I48-E48)/E48</f>
        <v>-2.9187256815127637E-2</v>
      </c>
      <c r="K48" s="253">
        <f t="shared" ref="K48" si="84">E48/1000000</f>
        <v>-0.27543416779097618</v>
      </c>
      <c r="L48" s="254">
        <f t="shared" ref="L48" si="85">F48/1000000</f>
        <v>-0.29275707142562835</v>
      </c>
      <c r="M48" s="254">
        <f t="shared" ref="M48" si="86">G48/1000000</f>
        <v>-0.29275707142562835</v>
      </c>
      <c r="N48" s="254">
        <f t="shared" ref="N48" si="87">H48/1000000</f>
        <v>-0.26739499999999999</v>
      </c>
      <c r="O48" s="254">
        <f t="shared" ref="O48" si="88">I48/1000000</f>
        <v>-0.26739499999999999</v>
      </c>
      <c r="P48" s="252">
        <f t="shared" ref="P48" si="89">(O48-K48)/K48</f>
        <v>-2.9187256815127668E-2</v>
      </c>
    </row>
    <row r="49" spans="2:16" ht="15" customHeight="1" thickBot="1" x14ac:dyDescent="0.4">
      <c r="B49" s="453"/>
      <c r="C49" s="480"/>
      <c r="D49" s="280" t="s">
        <v>254</v>
      </c>
      <c r="E49" s="321">
        <f>SUM(E46:E48)</f>
        <v>-545740.16779097612</v>
      </c>
      <c r="F49" s="292">
        <f>SUM(F46:F48)</f>
        <v>-564204.07142562838</v>
      </c>
      <c r="G49" s="322">
        <f>SUM(G46:G48)</f>
        <v>-564204.07142562838</v>
      </c>
      <c r="H49" s="292">
        <f>SUM(H46:H48)</f>
        <v>-538095</v>
      </c>
      <c r="I49" s="292">
        <f>SUM(I46:I48)</f>
        <v>-538095</v>
      </c>
      <c r="J49" s="294">
        <f t="shared" si="67"/>
        <v>-1.4008805365970963E-2</v>
      </c>
      <c r="K49" s="323">
        <f>SUM(K46:K48)</f>
        <v>-0.54574016779097612</v>
      </c>
      <c r="L49" s="324">
        <f>SUM(L46:L48)</f>
        <v>-0.56420407142562834</v>
      </c>
      <c r="M49" s="324">
        <f>SUM(M46:M48)</f>
        <v>-0.56420407142562834</v>
      </c>
      <c r="N49" s="324">
        <f>SUM(N46:N48)</f>
        <v>-0.53809499999999999</v>
      </c>
      <c r="O49" s="324">
        <f>SUM(O46:O48)</f>
        <v>-0.53809499999999999</v>
      </c>
      <c r="P49" s="294">
        <f>(O49-K49)/K49</f>
        <v>-1.4008805365970975E-2</v>
      </c>
    </row>
    <row r="50" spans="2:16" s="273" customFormat="1" ht="16" customHeight="1" thickBot="1" x14ac:dyDescent="0.4">
      <c r="B50" s="460"/>
      <c r="C50" s="489" t="s">
        <v>253</v>
      </c>
      <c r="D50" s="490"/>
      <c r="E50" s="325">
        <f>SUM(E49,E45)</f>
        <v>-414165.88553567114</v>
      </c>
      <c r="F50" s="326">
        <f>SUM(F49,F45)</f>
        <v>-399588.3228956667</v>
      </c>
      <c r="G50" s="327">
        <f t="shared" ref="G50:H50" si="90">SUM(G49,G45)</f>
        <v>-399588.3228956667</v>
      </c>
      <c r="H50" s="328">
        <f t="shared" si="90"/>
        <v>-419960</v>
      </c>
      <c r="I50" s="329">
        <f>SUM(I49,I45)</f>
        <v>-419960</v>
      </c>
      <c r="J50" s="330">
        <f t="shared" ref="J50" si="91">(I50-E50)/E50</f>
        <v>1.398983998123096E-2</v>
      </c>
      <c r="K50" s="325">
        <f>SUM(K49,K45)</f>
        <v>-0.41416588553567119</v>
      </c>
      <c r="L50" s="326">
        <f t="shared" ref="L50" si="92">SUM(L49,L45)</f>
        <v>-0.3995883228956667</v>
      </c>
      <c r="M50" s="327">
        <f>SUM(M49,M45)</f>
        <v>-0.3995883228956667</v>
      </c>
      <c r="N50" s="328">
        <f t="shared" ref="N50" si="93">SUM(N49,N45)</f>
        <v>-0.41996</v>
      </c>
      <c r="O50" s="329">
        <f>SUM(O49,O45)</f>
        <v>-0.41996</v>
      </c>
      <c r="P50" s="330">
        <f t="shared" ref="P50" si="94">(O50-K50)/K50</f>
        <v>1.3989839981230854E-2</v>
      </c>
    </row>
    <row r="51" spans="2:16" ht="26.9" customHeight="1" thickBot="1" x14ac:dyDescent="0.4">
      <c r="B51" s="481" t="s">
        <v>174</v>
      </c>
      <c r="C51" s="482"/>
      <c r="D51" s="482"/>
      <c r="E51" s="350">
        <f>E18+E21+E27+E36+E41+E45</f>
        <v>13126011.102767443</v>
      </c>
      <c r="F51" s="246">
        <f>F18+F21+F27+F36+F41+F45</f>
        <v>10941551.443813363</v>
      </c>
      <c r="G51" s="274">
        <f>G18+G21+G27+G36+G41+G45</f>
        <v>10956055.994558489</v>
      </c>
      <c r="H51" s="246">
        <f t="shared" ref="H51:I51" si="95">H18+H21+H27+H36+H41+H45</f>
        <v>10643337.1574922</v>
      </c>
      <c r="I51" s="274">
        <f t="shared" si="95"/>
        <v>9139732.1262799352</v>
      </c>
      <c r="J51" s="247">
        <f>(I51-E51)/E51</f>
        <v>-0.30369309802328709</v>
      </c>
      <c r="K51" s="351">
        <f>K18+K21+K27+K36+K41+K45</f>
        <v>13.126011102767439</v>
      </c>
      <c r="L51" s="331">
        <f>L18+L21+L27+L36+L41+L45</f>
        <v>10.941551443813362</v>
      </c>
      <c r="M51" s="332">
        <f>M18+M21+M27+M36+M41+M45</f>
        <v>10.95605599455849</v>
      </c>
      <c r="N51" s="331">
        <f t="shared" ref="N51:O51" si="96">N18+N21+N27+N36+N41+N45</f>
        <v>10.643337157492198</v>
      </c>
      <c r="O51" s="332">
        <f t="shared" si="96"/>
        <v>9.1397321262799345</v>
      </c>
      <c r="P51" s="247">
        <f>(O51-K51)/K51</f>
        <v>-0.30369309802328692</v>
      </c>
    </row>
    <row r="52" spans="2:16" ht="26.9" customHeight="1" thickBot="1" x14ac:dyDescent="0.4">
      <c r="B52" s="481" t="s">
        <v>175</v>
      </c>
      <c r="C52" s="482"/>
      <c r="D52" s="482"/>
      <c r="E52" s="242">
        <f>E51+E49</f>
        <v>12580270.934976468</v>
      </c>
      <c r="F52" s="248">
        <f>F51+F49</f>
        <v>10377347.372387735</v>
      </c>
      <c r="G52" s="248">
        <f>G51+G49</f>
        <v>10391851.923132861</v>
      </c>
      <c r="H52" s="248">
        <f>H51+H49</f>
        <v>10105242.1574922</v>
      </c>
      <c r="I52" s="248">
        <f>I51+I49</f>
        <v>8601637.1262799352</v>
      </c>
      <c r="J52" s="249">
        <f>(I52-E52)/E52</f>
        <v>-0.31625978719066233</v>
      </c>
      <c r="K52" s="250">
        <f>K51+K49</f>
        <v>12.580270934976463</v>
      </c>
      <c r="L52" s="251">
        <f>L51+L49</f>
        <v>10.377347372387733</v>
      </c>
      <c r="M52" s="251">
        <f>M51+M49</f>
        <v>10.391851923132862</v>
      </c>
      <c r="N52" s="251">
        <f>N51+N49</f>
        <v>10.105242157492198</v>
      </c>
      <c r="O52" s="251">
        <f>O51+O49</f>
        <v>8.6016371262799343</v>
      </c>
      <c r="P52" s="249">
        <f>(O52-K52)/K52</f>
        <v>-0.31625978719066217</v>
      </c>
    </row>
    <row r="53" spans="2:16" ht="26.15" customHeight="1" thickBot="1" x14ac:dyDescent="0.4">
      <c r="B53" s="1"/>
      <c r="C53" s="1"/>
      <c r="D53" s="1"/>
      <c r="E53" s="236"/>
      <c r="F53" s="236"/>
      <c r="G53" s="236"/>
      <c r="H53" s="236"/>
      <c r="I53" s="236"/>
    </row>
    <row r="54" spans="2:16" ht="24" thickBot="1" x14ac:dyDescent="0.4">
      <c r="B54" s="12" t="s">
        <v>19</v>
      </c>
      <c r="C54" s="393" t="s">
        <v>20</v>
      </c>
      <c r="D54" s="394"/>
      <c r="E54" s="163"/>
      <c r="F54" s="172"/>
      <c r="G54" s="190"/>
      <c r="H54" s="191"/>
      <c r="I54" s="226"/>
      <c r="J54" s="162"/>
    </row>
    <row r="55" spans="2:16" ht="33.75" customHeight="1" x14ac:dyDescent="0.35">
      <c r="B55" s="13" t="s">
        <v>21</v>
      </c>
      <c r="C55" s="395" t="s">
        <v>257</v>
      </c>
      <c r="D55" s="396"/>
      <c r="E55" s="50"/>
      <c r="G55" s="191"/>
      <c r="I55" s="226"/>
    </row>
    <row r="56" spans="2:16" ht="47.15" customHeight="1" x14ac:dyDescent="0.35">
      <c r="B56" s="14" t="s">
        <v>22</v>
      </c>
      <c r="C56" s="397" t="s">
        <v>297</v>
      </c>
      <c r="D56" s="398"/>
      <c r="E56" s="50"/>
      <c r="I56" s="228"/>
    </row>
    <row r="57" spans="2:16" ht="30" customHeight="1" x14ac:dyDescent="0.35">
      <c r="B57" s="15" t="s">
        <v>23</v>
      </c>
      <c r="C57" s="372" t="s">
        <v>298</v>
      </c>
      <c r="D57" s="373"/>
      <c r="E57" s="50"/>
      <c r="I57" s="229"/>
    </row>
    <row r="58" spans="2:16" ht="51.75" customHeight="1" thickBot="1" x14ac:dyDescent="0.4">
      <c r="B58" s="16" t="s">
        <v>24</v>
      </c>
      <c r="C58" s="370" t="s">
        <v>171</v>
      </c>
      <c r="D58" s="371"/>
      <c r="E58" s="50"/>
    </row>
    <row r="59" spans="2:16" x14ac:dyDescent="0.35">
      <c r="B59" s="1"/>
      <c r="C59" s="1"/>
      <c r="D59" s="1"/>
      <c r="E59" s="1"/>
    </row>
    <row r="60" spans="2:16" x14ac:dyDescent="0.35">
      <c r="B60" s="17" t="s">
        <v>25</v>
      </c>
    </row>
    <row r="61" spans="2:16" x14ac:dyDescent="0.35">
      <c r="B61" s="18"/>
      <c r="C61" t="s">
        <v>26</v>
      </c>
    </row>
    <row r="62" spans="2:16" x14ac:dyDescent="0.35">
      <c r="B62" s="19"/>
      <c r="C62" t="s">
        <v>27</v>
      </c>
    </row>
    <row r="63" spans="2:16" x14ac:dyDescent="0.35">
      <c r="B63" s="20"/>
      <c r="C63" t="s">
        <v>28</v>
      </c>
    </row>
    <row r="64" spans="2:16" hidden="1" x14ac:dyDescent="0.35">
      <c r="B64" s="21"/>
      <c r="C64" t="s">
        <v>29</v>
      </c>
      <c r="D64" s="1"/>
      <c r="E64" s="1"/>
    </row>
  </sheetData>
  <mergeCells count="35">
    <mergeCell ref="C42:C45"/>
    <mergeCell ref="B52:D52"/>
    <mergeCell ref="C11:D11"/>
    <mergeCell ref="C17:D17"/>
    <mergeCell ref="C21:D21"/>
    <mergeCell ref="C38:C40"/>
    <mergeCell ref="C41:D41"/>
    <mergeCell ref="B29:B31"/>
    <mergeCell ref="B42:B50"/>
    <mergeCell ref="C50:D50"/>
    <mergeCell ref="B51:D51"/>
    <mergeCell ref="C46:C49"/>
    <mergeCell ref="B36:D36"/>
    <mergeCell ref="C35:D35"/>
    <mergeCell ref="C31:D31"/>
    <mergeCell ref="B38:B41"/>
    <mergeCell ref="C55:D55"/>
    <mergeCell ref="C56:D56"/>
    <mergeCell ref="C57:D57"/>
    <mergeCell ref="C58:D58"/>
    <mergeCell ref="C54:D54"/>
    <mergeCell ref="B23:B26"/>
    <mergeCell ref="B27:D27"/>
    <mergeCell ref="B32:B35"/>
    <mergeCell ref="C7:C10"/>
    <mergeCell ref="K3:P3"/>
    <mergeCell ref="E3:J3"/>
    <mergeCell ref="B19:B21"/>
    <mergeCell ref="B3:B4"/>
    <mergeCell ref="C3:C4"/>
    <mergeCell ref="D3:D4"/>
    <mergeCell ref="B6:B11"/>
    <mergeCell ref="B12:B17"/>
    <mergeCell ref="C13:C16"/>
    <mergeCell ref="B18:D18"/>
  </mergeCells>
  <pageMargins left="0.7" right="0.7" top="0.75" bottom="0.75" header="0.3" footer="0.3"/>
  <pageSetup scale="50" orientation="portrait"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5"/>
  <sheetViews>
    <sheetView tabSelected="1" topLeftCell="A18" zoomScale="80" zoomScaleNormal="80" workbookViewId="0">
      <selection activeCell="B39" sqref="B39"/>
    </sheetView>
  </sheetViews>
  <sheetFormatPr defaultColWidth="9.1796875" defaultRowHeight="14.5" x14ac:dyDescent="0.35"/>
  <cols>
    <col min="1" max="1" width="4.453125" style="164" customWidth="1"/>
    <col min="2" max="2" width="24.453125" style="164" customWidth="1"/>
    <col min="3" max="3" width="12.54296875" style="164" customWidth="1"/>
    <col min="4" max="4" width="12.81640625" style="164" customWidth="1"/>
    <col min="5" max="5" width="12.453125" style="164" customWidth="1"/>
    <col min="6" max="6" width="14" style="164" customWidth="1"/>
    <col min="7" max="8" width="9.7265625" style="164" bestFit="1" customWidth="1"/>
    <col min="9" max="9" width="11.54296875" style="164" customWidth="1"/>
    <col min="10" max="10" width="11.54296875" style="164" bestFit="1" customWidth="1"/>
    <col min="11" max="11" width="11.1796875" style="164" bestFit="1" customWidth="1"/>
    <col min="12" max="12" width="15" style="164" customWidth="1"/>
    <col min="13" max="13" width="14.81640625" style="164" customWidth="1"/>
    <col min="14" max="14" width="12.1796875" style="164" bestFit="1" customWidth="1"/>
    <col min="15" max="16384" width="9.1796875" style="164"/>
  </cols>
  <sheetData>
    <row r="1" spans="2:12" ht="18.5" x14ac:dyDescent="0.35">
      <c r="B1" s="2" t="s">
        <v>124</v>
      </c>
      <c r="C1" s="165"/>
      <c r="D1" s="165"/>
    </row>
    <row r="2" spans="2:12" ht="23.5" x14ac:dyDescent="0.35">
      <c r="B2" s="166" t="s">
        <v>267</v>
      </c>
      <c r="C2" s="166"/>
      <c r="D2" s="166"/>
    </row>
    <row r="3" spans="2:12" ht="23.15" customHeight="1" x14ac:dyDescent="0.45">
      <c r="B3" s="353"/>
      <c r="C3" s="353"/>
      <c r="D3" s="353"/>
      <c r="E3" s="353"/>
      <c r="F3" s="352" t="s">
        <v>268</v>
      </c>
      <c r="G3" s="354">
        <v>0.3</v>
      </c>
      <c r="H3" s="495" t="s">
        <v>264</v>
      </c>
      <c r="I3" s="495"/>
      <c r="J3" s="205"/>
      <c r="K3" s="205"/>
      <c r="L3" s="205"/>
    </row>
    <row r="4" spans="2:12" ht="20.149999999999999" customHeight="1" x14ac:dyDescent="0.35">
      <c r="B4" s="166"/>
      <c r="C4" s="166"/>
      <c r="D4" s="166"/>
    </row>
    <row r="29" spans="2:5" ht="20.149999999999999" customHeight="1" x14ac:dyDescent="0.35"/>
    <row r="30" spans="2:5" ht="19" thickBot="1" x14ac:dyDescent="0.5">
      <c r="B30" s="355" t="s">
        <v>279</v>
      </c>
    </row>
    <row r="31" spans="2:5" ht="16.5" x14ac:dyDescent="0.45">
      <c r="B31" s="496" t="s">
        <v>280</v>
      </c>
      <c r="C31" s="498" t="s">
        <v>281</v>
      </c>
      <c r="D31" s="498"/>
      <c r="E31" s="499"/>
    </row>
    <row r="32" spans="2:5" x14ac:dyDescent="0.35">
      <c r="B32" s="497"/>
      <c r="C32" s="356">
        <v>2005</v>
      </c>
      <c r="D32" s="356">
        <v>2012</v>
      </c>
      <c r="E32" s="357">
        <v>2020</v>
      </c>
    </row>
    <row r="33" spans="2:5" x14ac:dyDescent="0.35">
      <c r="B33" s="358" t="s">
        <v>282</v>
      </c>
      <c r="C33" s="359">
        <f>Outputs!E18</f>
        <v>7414470.1121833399</v>
      </c>
      <c r="D33" s="359">
        <f>Outputs!F18</f>
        <v>5283887.5869056499</v>
      </c>
      <c r="E33" s="360">
        <f>Outputs!I18</f>
        <v>4439428.6999999993</v>
      </c>
    </row>
    <row r="34" spans="2:5" x14ac:dyDescent="0.35">
      <c r="B34" s="358" t="s">
        <v>283</v>
      </c>
      <c r="C34" s="359">
        <f>Outputs!E27</f>
        <v>4801901.9642587118</v>
      </c>
      <c r="D34" s="359">
        <f>Outputs!F27</f>
        <v>4618956.5988548864</v>
      </c>
      <c r="E34" s="360">
        <f>Outputs!I27</f>
        <v>3653004.0339577789</v>
      </c>
    </row>
    <row r="35" spans="2:5" x14ac:dyDescent="0.35">
      <c r="B35" s="358" t="s">
        <v>284</v>
      </c>
      <c r="C35" s="359">
        <f>Outputs!E36</f>
        <v>324762.90000000002</v>
      </c>
      <c r="D35" s="359">
        <f>Outputs!F36</f>
        <v>310486.7</v>
      </c>
      <c r="E35" s="360">
        <f>Outputs!I36</f>
        <v>265641.83</v>
      </c>
    </row>
    <row r="36" spans="2:5" x14ac:dyDescent="0.35">
      <c r="B36" s="358" t="s">
        <v>285</v>
      </c>
      <c r="C36" s="359">
        <f>(Outputs!E21+Outputs!E41)</f>
        <v>453301.84407008509</v>
      </c>
      <c r="D36" s="359">
        <f>(Outputs!F21+Outputs!F41)</f>
        <v>563604.80952286569</v>
      </c>
      <c r="E36" s="360">
        <f>(Outputs!I21+Outputs!I41)</f>
        <v>663522.56232215581</v>
      </c>
    </row>
    <row r="37" spans="2:5" ht="29" x14ac:dyDescent="0.35">
      <c r="B37" s="500" t="s">
        <v>299</v>
      </c>
      <c r="C37" s="501">
        <f>Outputs!E45</f>
        <v>131574.28225530495</v>
      </c>
      <c r="D37" s="501">
        <f>Outputs!F45</f>
        <v>164615.74852996168</v>
      </c>
      <c r="E37" s="502">
        <f>Outputs!I45</f>
        <v>118135</v>
      </c>
    </row>
    <row r="38" spans="2:5" x14ac:dyDescent="0.35">
      <c r="B38" s="358" t="s">
        <v>286</v>
      </c>
      <c r="C38" s="359">
        <f>Outputs!E49</f>
        <v>-545740.16779097612</v>
      </c>
      <c r="D38" s="359">
        <f>Outputs!F49</f>
        <v>-564204.07142562838</v>
      </c>
      <c r="E38" s="360">
        <f>Outputs!I49</f>
        <v>-538095</v>
      </c>
    </row>
    <row r="39" spans="2:5" x14ac:dyDescent="0.35">
      <c r="B39" s="358" t="s">
        <v>287</v>
      </c>
      <c r="C39" s="359">
        <f>C40*0.8</f>
        <v>10500808.882213956</v>
      </c>
      <c r="D39" s="359">
        <f>C39</f>
        <v>10500808.882213956</v>
      </c>
      <c r="E39" s="360">
        <f>C39</f>
        <v>10500808.882213956</v>
      </c>
    </row>
    <row r="40" spans="2:5" x14ac:dyDescent="0.35">
      <c r="B40" s="361" t="s">
        <v>288</v>
      </c>
      <c r="C40" s="362">
        <f>Outputs!E51</f>
        <v>13126011.102767443</v>
      </c>
      <c r="D40" s="362">
        <f>Outputs!F51</f>
        <v>10941551.443813363</v>
      </c>
      <c r="E40" s="363">
        <f>Outputs!I51</f>
        <v>9139732.1262799352</v>
      </c>
    </row>
    <row r="41" spans="2:5" ht="15" thickBot="1" x14ac:dyDescent="0.4">
      <c r="B41" s="364" t="s">
        <v>289</v>
      </c>
      <c r="C41" s="365">
        <f>Outputs!E52</f>
        <v>12580270.934976468</v>
      </c>
      <c r="D41" s="365">
        <f>Outputs!F52</f>
        <v>10377347.372387735</v>
      </c>
      <c r="E41" s="366">
        <f>Outputs!I52</f>
        <v>8601637.1262799352</v>
      </c>
    </row>
    <row r="43" spans="2:5" x14ac:dyDescent="0.35">
      <c r="B43" s="17" t="s">
        <v>49</v>
      </c>
    </row>
    <row r="44" spans="2:5" x14ac:dyDescent="0.35">
      <c r="B44" s="164" t="s">
        <v>290</v>
      </c>
    </row>
    <row r="45" spans="2:5" x14ac:dyDescent="0.35">
      <c r="B45" s="164" t="s">
        <v>291</v>
      </c>
    </row>
  </sheetData>
  <mergeCells count="3">
    <mergeCell ref="H3:I3"/>
    <mergeCell ref="B31:B32"/>
    <mergeCell ref="C31:E31"/>
  </mergeCells>
  <pageMargins left="0.7" right="0.7" top="0.75" bottom="0.75" header="0.3" footer="0.3"/>
  <pageSetup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Inputs</vt:lpstr>
      <vt:lpstr>Outputs</vt:lpstr>
      <vt:lpstr>Summary Chart</vt:lpstr>
      <vt:lpstr>Inputs!Print_Area</vt:lpstr>
      <vt:lpstr>Outputs!Print_Area</vt:lpstr>
      <vt:lpstr>'Summary Chart'!Print_Area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Maia Davis</dc:creator>
  <cp:lastModifiedBy>Hochberg, Adriana</cp:lastModifiedBy>
  <cp:lastPrinted>2018-05-04T18:39:46Z</cp:lastPrinted>
  <dcterms:created xsi:type="dcterms:W3CDTF">2017-09-21T10:47:43Z</dcterms:created>
  <dcterms:modified xsi:type="dcterms:W3CDTF">2023-01-10T14:35:38Z</dcterms:modified>
</cp:coreProperties>
</file>