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cgov-my.sharepoint.com/personal/francr01_montgomerycountymd_gov/Documents/"/>
    </mc:Choice>
  </mc:AlternateContent>
  <xr:revisionPtr revIDLastSave="6" documentId="8_{8AEE39D2-936B-4D9F-B1AE-6C5037FC9816}" xr6:coauthVersionLast="47" xr6:coauthVersionMax="47" xr10:uidLastSave="{B77D8A5F-7E13-42AF-ADE0-08916ABE5945}"/>
  <workbookProtection workbookAlgorithmName="SHA-512" workbookHashValue="h5TxqoAQgnySL4ryvl16UJ1KY3PV99FERj/0rwGxYl4bnZ4GdSyiK5kR6ef1TQhbFZ0WhzGqUIAiCATvsKwLKg==" workbookSaltValue="Ivf5k3z01DdughrsPQHILg==" workbookSpinCount="100000" lockStructure="1"/>
  <bookViews>
    <workbookView xWindow="-120" yWindow="-120" windowWidth="29040" windowHeight="15720" xr2:uid="{0C7DD4E1-A847-49DF-9FBC-BDB6A7C2AD4F}"/>
  </bookViews>
  <sheets>
    <sheet name="Recycling-Trash Calculator" sheetId="2" r:id="rId1"/>
    <sheet name="Instructions for Desktop View" sheetId="4" r:id="rId2"/>
    <sheet name="Instructions for Online View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2" l="1"/>
  <c r="L42" i="2"/>
  <c r="L43" i="2"/>
  <c r="L44" i="2"/>
  <c r="L45" i="2"/>
  <c r="L46" i="2"/>
  <c r="L47" i="2"/>
  <c r="L48" i="2"/>
  <c r="L23" i="2"/>
  <c r="L24" i="2"/>
  <c r="L28" i="2"/>
  <c r="L31" i="2"/>
  <c r="L29" i="2"/>
  <c r="L27" i="2"/>
  <c r="L30" i="2"/>
  <c r="L26" i="2"/>
  <c r="L25" i="2"/>
  <c r="J31" i="2" l="1"/>
  <c r="L32" i="2"/>
  <c r="Q28" i="4"/>
  <c r="F12" i="2"/>
  <c r="F41" i="2"/>
  <c r="F49" i="2"/>
  <c r="F52" i="2"/>
  <c r="F51" i="2"/>
  <c r="F50" i="2"/>
  <c r="X12" i="2"/>
  <c r="AB12" i="2" s="1"/>
  <c r="X11" i="2"/>
  <c r="AB11" i="2" s="1"/>
  <c r="X10" i="2"/>
  <c r="AB10" i="2" s="1"/>
  <c r="X9" i="2"/>
  <c r="AB9" i="2" s="1"/>
  <c r="AB8" i="2"/>
  <c r="AB7" i="2"/>
  <c r="AB6" i="2"/>
  <c r="AB5" i="2"/>
  <c r="AB4" i="2"/>
  <c r="Q5" i="2" l="1"/>
  <c r="Q6" i="2"/>
  <c r="Q4" i="2"/>
  <c r="R4" i="2" s="1"/>
  <c r="Q14" i="2"/>
  <c r="T14" i="2" s="1"/>
  <c r="Q13" i="2"/>
  <c r="T13" i="2" s="1"/>
  <c r="Q12" i="2"/>
  <c r="T12" i="2" s="1"/>
  <c r="Q11" i="2"/>
  <c r="T11" i="2" s="1"/>
  <c r="Q10" i="2"/>
  <c r="Q9" i="2"/>
  <c r="Q8" i="2"/>
  <c r="T8" i="2" s="1"/>
  <c r="Q7" i="2"/>
  <c r="S7" i="2" l="1"/>
  <c r="R7" i="2"/>
  <c r="S10" i="2"/>
  <c r="R10" i="2"/>
  <c r="S11" i="2"/>
  <c r="R11" i="2"/>
  <c r="T10" i="2"/>
  <c r="R9" i="2"/>
  <c r="S9" i="2"/>
  <c r="S12" i="2"/>
  <c r="R12" i="2"/>
  <c r="T9" i="2"/>
  <c r="S13" i="2"/>
  <c r="R13" i="2"/>
  <c r="R8" i="2"/>
  <c r="S8" i="2"/>
  <c r="R14" i="2"/>
  <c r="S14" i="2"/>
  <c r="T7" i="2"/>
  <c r="T6" i="2"/>
  <c r="R6" i="2"/>
  <c r="S6" i="2"/>
  <c r="T5" i="2"/>
  <c r="S5" i="2"/>
  <c r="R5" i="2"/>
  <c r="T4" i="2"/>
  <c r="S4" i="2"/>
  <c r="F4" i="2" l="1"/>
  <c r="F5" i="2"/>
  <c r="F6" i="2"/>
  <c r="F7" i="2"/>
  <c r="F8" i="2"/>
  <c r="F9" i="2"/>
  <c r="F10" i="2"/>
  <c r="F11" i="2"/>
  <c r="F13" i="2"/>
  <c r="F14" i="2"/>
  <c r="F15" i="2"/>
  <c r="F16" i="2"/>
  <c r="F17" i="2"/>
  <c r="F18" i="2"/>
  <c r="B19" i="2"/>
  <c r="F19" i="2" s="1"/>
  <c r="B20" i="2"/>
  <c r="F20" i="2" s="1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43" i="2"/>
  <c r="F45" i="2"/>
  <c r="F47" i="2"/>
</calcChain>
</file>

<file path=xl/sharedStrings.xml><?xml version="1.0" encoding="utf-8"?>
<sst xmlns="http://schemas.openxmlformats.org/spreadsheetml/2006/main" count="149" uniqueCount="137">
  <si>
    <t>Montgomery County Multi-Family Recycling/Trash Weight Estimate Calculator</t>
  </si>
  <si>
    <t>Recycling Weight Estimate For Dual Stream Recycling Programs</t>
  </si>
  <si>
    <t>Recycling Weight Estimate For Single Stream Recycling Programs</t>
  </si>
  <si>
    <t>Trash Weight Estimate Calculator</t>
  </si>
  <si>
    <t>Container Size</t>
  </si>
  <si>
    <t>Est. Weight (in lbs)</t>
  </si>
  <si>
    <r>
      <t xml:space="preserve">*Enter* </t>
    </r>
    <r>
      <rPr>
        <b/>
        <sz val="18"/>
        <color theme="1"/>
        <rFont val="Calibri"/>
        <family val="2"/>
        <scheme val="minor"/>
      </rPr>
      <t>Number Of Containers</t>
    </r>
  </si>
  <si>
    <r>
      <t>*Enter*</t>
    </r>
    <r>
      <rPr>
        <b/>
        <sz val="18"/>
        <color theme="1"/>
        <rFont val="Calibri"/>
        <family val="2"/>
        <scheme val="minor"/>
      </rPr>
      <t xml:space="preserve"> Number of Pickups per Week</t>
    </r>
  </si>
  <si>
    <t>Weeks in A Year</t>
  </si>
  <si>
    <t xml:space="preserve">Total Yearly Pounds </t>
  </si>
  <si>
    <t>Container
Size</t>
  </si>
  <si>
    <r>
      <t xml:space="preserve">*Enter* </t>
    </r>
    <r>
      <rPr>
        <b/>
        <sz val="18"/>
        <color theme="1"/>
        <rFont val="Calibri"/>
        <family val="2"/>
        <scheme val="minor"/>
      </rPr>
      <t>Number of Containers</t>
    </r>
  </si>
  <si>
    <t xml:space="preserve">MP </t>
  </si>
  <si>
    <t>Comm</t>
  </si>
  <si>
    <t>Contamination</t>
  </si>
  <si>
    <t>Total Single Stream</t>
  </si>
  <si>
    <t>Total Yearly Pounds
Mixed Paper</t>
  </si>
  <si>
    <t>Total Yearly Pounds
Commingled Materials</t>
  </si>
  <si>
    <t>Total Yearly Pounds Contamination</t>
  </si>
  <si>
    <r>
      <t>Total Yearly Pounds</t>
    </r>
    <r>
      <rPr>
        <sz val="18"/>
        <rFont val="Calibri"/>
        <family val="2"/>
        <scheme val="minor"/>
      </rPr>
      <t xml:space="preserve"> </t>
    </r>
  </si>
  <si>
    <t>20 gallon Mixed Paper</t>
  </si>
  <si>
    <t>20 gallon Single-Stream</t>
  </si>
  <si>
    <t>32 gallon Trash</t>
  </si>
  <si>
    <t>20 gallon Commingled</t>
  </si>
  <si>
    <t>32 gallon Single-Stream</t>
  </si>
  <si>
    <t>50-55 gallon Trash</t>
  </si>
  <si>
    <t>32 gallon Mixed Paper</t>
  </si>
  <si>
    <t>40 gallon Single-Stream</t>
  </si>
  <si>
    <t>60-64 gallon Trash</t>
  </si>
  <si>
    <t>32 gallon Commingled</t>
  </si>
  <si>
    <t>50-55 gallon Single-Stream</t>
  </si>
  <si>
    <t>90-96 gallon Trash</t>
  </si>
  <si>
    <t>40 gallon Mixed Paper</t>
  </si>
  <si>
    <t>60-64 gallon Single-Stream</t>
  </si>
  <si>
    <t>2yd Dumpster Trash</t>
  </si>
  <si>
    <t>40 gallon Commingled</t>
  </si>
  <si>
    <t>90-96 gallon Single-Stream</t>
  </si>
  <si>
    <t>3yd Dumpster Trash</t>
  </si>
  <si>
    <t>50-55 gallon Mixed Paper</t>
  </si>
  <si>
    <t xml:space="preserve">2yd Single-Stream </t>
  </si>
  <si>
    <t>4yd Dumpster Trash</t>
  </si>
  <si>
    <t>50-55 gallon Commingled</t>
  </si>
  <si>
    <t>3yd Single-Stream</t>
  </si>
  <si>
    <t>6yd Dumpster Trash</t>
  </si>
  <si>
    <t>60-64 gallon Mixed Paper</t>
  </si>
  <si>
    <t>4yd Single-Stream</t>
  </si>
  <si>
    <t>8yd Dumpster Trash</t>
  </si>
  <si>
    <t>60-64 gallon Commingled</t>
  </si>
  <si>
    <t>6yd Single-Stream</t>
  </si>
  <si>
    <t>90-96 gallon Mixed Paper</t>
  </si>
  <si>
    <t>8yd Single-Stream</t>
  </si>
  <si>
    <t>90-96 gallon Commingled</t>
  </si>
  <si>
    <t>2yd Mixed Paper</t>
  </si>
  <si>
    <t>2yd Cardboard</t>
  </si>
  <si>
    <t>*Note: For instructions on how to report single stream recycling on the Annual Recycling Report see the instruction tab below</t>
  </si>
  <si>
    <t>2yd Commingled</t>
  </si>
  <si>
    <t>3yd Mixed Paper</t>
  </si>
  <si>
    <t>Scrap Metal Calculator</t>
  </si>
  <si>
    <t>3yd Commingled</t>
  </si>
  <si>
    <t xml:space="preserve">*Please enter the number of units recycled in the yellow column to calculate the weight in the green column. </t>
  </si>
  <si>
    <t>4yd Mixed Paper</t>
  </si>
  <si>
    <t>4yd Cardboard</t>
  </si>
  <si>
    <t>Appliance</t>
  </si>
  <si>
    <t>Number of Units Recycled</t>
  </si>
  <si>
    <t>Total Weight</t>
  </si>
  <si>
    <t>4yd Commingled</t>
  </si>
  <si>
    <t>Refrigerator</t>
  </si>
  <si>
    <t>6yd Mixed Paper</t>
  </si>
  <si>
    <t>Air Conditioner</t>
  </si>
  <si>
    <t>6yd Cardboard</t>
  </si>
  <si>
    <t>Range/Stove</t>
  </si>
  <si>
    <t>6yd Commingled</t>
  </si>
  <si>
    <t>8yd Mixed Paper</t>
  </si>
  <si>
    <t>8yd Cardboard</t>
  </si>
  <si>
    <t>Washer/Dryer Combo</t>
  </si>
  <si>
    <t>8yd Commingled</t>
  </si>
  <si>
    <t>Microwave</t>
  </si>
  <si>
    <t>10yd Roll-off Container Mixed Paper</t>
  </si>
  <si>
    <t>Freezer</t>
  </si>
  <si>
    <t>10yd Roll-off Container Commingled</t>
  </si>
  <si>
    <t>Water Heater</t>
  </si>
  <si>
    <t>12yd Roll-off Container Mixed Paper</t>
  </si>
  <si>
    <t>&lt;----Copy/Paste this number into your report</t>
  </si>
  <si>
    <t>12yd Roll-off Container Commingled</t>
  </si>
  <si>
    <t>20yd Roll-off Container Mixed Paper</t>
  </si>
  <si>
    <t>*If you have scrap metal items not included in this list, please write the item and quantity on the report</t>
  </si>
  <si>
    <t>20yd Roll-off Container Commingled</t>
  </si>
  <si>
    <t>30yd Roll-off Container Mixed Paper</t>
  </si>
  <si>
    <t>30yd Roll-off Container Commingled</t>
  </si>
  <si>
    <t>Recycling Conversion Estimates for Organics</t>
  </si>
  <si>
    <t>Acreage</t>
  </si>
  <si>
    <t>Yard Trim Grasscycling (Acreage)</t>
  </si>
  <si>
    <t>Square Footage</t>
  </si>
  <si>
    <t>Yard Trim Grasscycling (Square Footage)</t>
  </si>
  <si>
    <t>Cubic Yards</t>
  </si>
  <si>
    <t>Yard Trim Composting</t>
  </si>
  <si>
    <t># of treees</t>
  </si>
  <si>
    <t>lbs per tree</t>
  </si>
  <si>
    <t>Christmas Trees</t>
  </si>
  <si>
    <t>References: https://www.epa.gov/sites/default/files/2016-04/documents/volume_to_weight_conversion_factors_memorandum_04192016_508fnl.pdf</t>
  </si>
  <si>
    <t>Open Excel in desktop to see instructions</t>
  </si>
  <si>
    <t>Follow these instructions if commingled and mixed paper materials are collected in the same container (single stream recycling).</t>
  </si>
  <si>
    <t xml:space="preserve"> </t>
  </si>
  <si>
    <t>1. Using the Single Stream Calculator, find the size of your container(s) in Column I.</t>
  </si>
  <si>
    <t>a.       As an example, let’s use a 20-gallon container</t>
  </si>
  <si>
    <t>2. On the same row as your container size, use Column L to enter the number of containers you have for recycling</t>
  </si>
  <si>
    <r>
      <t>a.</t>
    </r>
    <r>
      <rPr>
        <sz val="7"/>
        <color theme="1"/>
        <rFont val="Times New Roman"/>
        <charset val="1"/>
      </rPr>
      <t xml:space="preserve">       </t>
    </r>
    <r>
      <rPr>
        <sz val="11"/>
        <color theme="1"/>
        <rFont val="Calibri"/>
        <family val="2"/>
        <charset val="1"/>
      </rPr>
      <t xml:space="preserve">As an example, let’s say your property has </t>
    </r>
    <r>
      <rPr>
        <u/>
        <sz val="11"/>
        <color theme="1"/>
        <rFont val="Calibri"/>
        <family val="2"/>
        <charset val="1"/>
      </rPr>
      <t>6</t>
    </r>
    <r>
      <rPr>
        <i/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charset val="1"/>
      </rPr>
      <t>- 20-gallon containers for recycling</t>
    </r>
  </si>
  <si>
    <t>3.  Continuing on the same row as your container size, use Column M to enter the number of times recycling is picked up each week</t>
  </si>
  <si>
    <r>
      <t>a.</t>
    </r>
    <r>
      <rPr>
        <sz val="7"/>
        <color theme="1"/>
        <rFont val="Times New Roman"/>
        <charset val="1"/>
      </rPr>
      <t xml:space="preserve">       </t>
    </r>
    <r>
      <rPr>
        <sz val="11"/>
        <color theme="1"/>
        <rFont val="Calibri"/>
        <family val="2"/>
        <charset val="1"/>
      </rPr>
      <t xml:space="preserve">As an example, let’s say your property has </t>
    </r>
    <r>
      <rPr>
        <i/>
        <sz val="11"/>
        <color theme="1"/>
        <rFont val="Calibri"/>
        <family val="2"/>
        <charset val="1"/>
      </rPr>
      <t xml:space="preserve">6 </t>
    </r>
    <r>
      <rPr>
        <sz val="11"/>
        <color theme="1"/>
        <rFont val="Calibri"/>
        <family val="2"/>
        <charset val="1"/>
      </rPr>
      <t xml:space="preserve">- 20-gallon containers for recycling that are collected </t>
    </r>
    <r>
      <rPr>
        <u/>
        <sz val="11"/>
        <color theme="1"/>
        <rFont val="Calibri"/>
        <family val="2"/>
        <charset val="1"/>
      </rPr>
      <t>3</t>
    </r>
    <r>
      <rPr>
        <sz val="11"/>
        <color theme="1"/>
        <rFont val="Calibri"/>
        <family val="2"/>
        <charset val="1"/>
      </rPr>
      <t xml:space="preserve"> times per week</t>
    </r>
  </si>
  <si>
    <t>4. In Column S, you will see the total yearly pounds of mixed paper</t>
  </si>
  <si>
    <r>
      <t>a.</t>
    </r>
    <r>
      <rPr>
        <sz val="7"/>
        <color theme="1"/>
        <rFont val="Times New Roman"/>
        <charset val="1"/>
      </rPr>
      <t xml:space="preserve">       </t>
    </r>
    <r>
      <rPr>
        <sz val="11"/>
        <color theme="1"/>
        <rFont val="Calibri"/>
        <family val="2"/>
        <charset val="1"/>
      </rPr>
      <t xml:space="preserve">In this example, </t>
    </r>
    <r>
      <rPr>
        <u/>
        <sz val="11"/>
        <color theme="1"/>
        <rFont val="Calibri"/>
        <family val="2"/>
        <charset val="1"/>
      </rPr>
      <t>7815</t>
    </r>
    <r>
      <rPr>
        <sz val="11"/>
        <color theme="1"/>
        <rFont val="Calibri"/>
        <family val="2"/>
        <charset val="1"/>
      </rPr>
      <t xml:space="preserve"> pounds is the total for mixed paper recycling</t>
    </r>
  </si>
  <si>
    <t>b.       Enter the number of pounds generated in Column S into your report under Mixed Paper for the quantity</t>
  </si>
  <si>
    <t>5. In Column T, you will see the total yearly pounds of commingled materials</t>
  </si>
  <si>
    <r>
      <t>a.</t>
    </r>
    <r>
      <rPr>
        <sz val="7"/>
        <color theme="1"/>
        <rFont val="Times New Roman"/>
        <charset val="1"/>
      </rPr>
      <t xml:space="preserve">       </t>
    </r>
    <r>
      <rPr>
        <sz val="11"/>
        <color theme="1"/>
        <rFont val="Calibri"/>
        <family val="2"/>
        <charset val="1"/>
      </rPr>
      <t xml:space="preserve">In this example, </t>
    </r>
    <r>
      <rPr>
        <u/>
        <sz val="11"/>
        <color theme="1"/>
        <rFont val="Calibri"/>
        <family val="2"/>
        <charset val="1"/>
      </rPr>
      <t>4780</t>
    </r>
    <r>
      <rPr>
        <sz val="11"/>
        <color theme="1"/>
        <rFont val="Calibri"/>
        <family val="2"/>
        <charset val="1"/>
      </rPr>
      <t xml:space="preserve"> pounds is the total for commingled recycling</t>
    </r>
  </si>
  <si>
    <t>b.       Enter the number of pounds generated in Column T into your report under Commingled materials for the quantity</t>
  </si>
  <si>
    <t>6. In Column U, you will see the total yearly pounds of contamination</t>
  </si>
  <si>
    <r>
      <t>a.</t>
    </r>
    <r>
      <rPr>
        <sz val="7"/>
        <color theme="1"/>
        <rFont val="Times New Roman"/>
        <charset val="1"/>
      </rPr>
      <t xml:space="preserve">       </t>
    </r>
    <r>
      <rPr>
        <sz val="11"/>
        <color theme="1"/>
        <rFont val="Calibri"/>
        <family val="2"/>
        <charset val="1"/>
      </rPr>
      <t xml:space="preserve">In this example it’s </t>
    </r>
    <r>
      <rPr>
        <u/>
        <sz val="11"/>
        <color theme="1"/>
        <rFont val="Calibri"/>
        <family val="2"/>
        <charset val="1"/>
      </rPr>
      <t>3129</t>
    </r>
    <r>
      <rPr>
        <sz val="11"/>
        <color theme="1"/>
        <rFont val="Calibri"/>
        <family val="2"/>
        <charset val="1"/>
      </rPr>
      <t xml:space="preserve"> pounds</t>
    </r>
  </si>
  <si>
    <t>b.       Enter the number of pounds generated in Column U into your report under Trash for the quantity in pounds</t>
  </si>
  <si>
    <t>7. If you have additional containers that are used for single stream recycling but different sizes, repeat the steps above for the other bin size</t>
  </si>
  <si>
    <t>Washer (Clothes)</t>
  </si>
  <si>
    <t>Dryer (Clothes)</t>
  </si>
  <si>
    <t>Mattresses</t>
  </si>
  <si>
    <t>Latex Paint (in gallons)</t>
  </si>
  <si>
    <t>Clothing (CY)</t>
  </si>
  <si>
    <t>Carpet &amp; Padding Loose (CY)</t>
  </si>
  <si>
    <t>Common Voluntary Recyclable Items</t>
  </si>
  <si>
    <t>Toner Cartridge</t>
  </si>
  <si>
    <t>Fluorescent Tubes (1 four foot bulb)</t>
  </si>
  <si>
    <t>Recyclable Item</t>
  </si>
  <si>
    <t>1 gallon (food scraps)</t>
  </si>
  <si>
    <t>35 gallon (food scraps)</t>
  </si>
  <si>
    <t>64 gallon (food scraps)</t>
  </si>
  <si>
    <t>1 cy (food scraps)</t>
  </si>
  <si>
    <t>Household Batteries (1 gallon )</t>
  </si>
  <si>
    <t>Grocery Plastic Bags  (6 gallon)</t>
  </si>
  <si>
    <t>Ink (6 gallons)</t>
  </si>
  <si>
    <t xml:space="preserve">&lt;----If recycling any of these items, Copy/Paste each total weight numbers into your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</si>
</sst>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$-F400]h:mm:ss\ AM/PM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 Light"/>
      <family val="2"/>
      <scheme val="maj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 Light"/>
      <family val="2"/>
      <scheme val="major"/>
    </font>
    <font>
      <sz val="18"/>
      <name val="Arial"/>
      <family val="2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00FF"/>
      <name val="Calibri"/>
      <family val="2"/>
      <scheme val="minor"/>
    </font>
    <font>
      <b/>
      <sz val="18"/>
      <color indexed="12"/>
      <name val="Calibri"/>
      <family val="2"/>
      <scheme val="minor"/>
    </font>
    <font>
      <b/>
      <sz val="20"/>
      <name val="Calibri Light"/>
      <family val="2"/>
      <scheme val="major"/>
    </font>
    <font>
      <b/>
      <sz val="18"/>
      <color rgb="FF0000FF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0"/>
      <color rgb="FF006600"/>
      <name val="Calibri"/>
      <family val="2"/>
      <scheme val="minor"/>
    </font>
    <font>
      <sz val="11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7"/>
      <color theme="1"/>
      <name val="Times New Roman"/>
      <charset val="1"/>
    </font>
    <font>
      <u/>
      <sz val="11"/>
      <color theme="1"/>
      <name val="Calibri"/>
      <family val="2"/>
      <charset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7E63A"/>
        <bgColor indexed="64"/>
      </patternFill>
    </fill>
  </fills>
  <borders count="96">
    <border>
      <left/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indexed="10"/>
      </right>
      <top/>
      <bottom style="double">
        <color rgb="FFFF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uble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double">
        <color indexed="64"/>
      </right>
      <top style="thick">
        <color auto="1"/>
      </top>
      <bottom style="thick">
        <color auto="1"/>
      </bottom>
      <diagonal/>
    </border>
    <border>
      <left style="double">
        <color indexed="64"/>
      </left>
      <right style="double">
        <color indexed="64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 style="thick">
        <color auto="1"/>
      </top>
      <bottom style="thick">
        <color auto="1"/>
      </bottom>
      <diagonal/>
    </border>
    <border>
      <left/>
      <right style="double">
        <color theme="4"/>
      </right>
      <top style="thick">
        <color auto="1"/>
      </top>
      <bottom style="thick">
        <color auto="1"/>
      </bottom>
      <diagonal/>
    </border>
    <border>
      <left/>
      <right style="double">
        <color theme="4"/>
      </right>
      <top/>
      <bottom/>
      <diagonal/>
    </border>
    <border>
      <left style="double">
        <color theme="4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double">
        <color theme="4"/>
      </right>
      <top style="thick">
        <color auto="1"/>
      </top>
      <bottom style="double">
        <color auto="1"/>
      </bottom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theme="4"/>
      </bottom>
      <diagonal/>
    </border>
    <border>
      <left/>
      <right style="double">
        <color indexed="64"/>
      </right>
      <top/>
      <bottom style="double">
        <color theme="4"/>
      </bottom>
      <diagonal/>
    </border>
    <border>
      <left style="double">
        <color indexed="10"/>
      </left>
      <right/>
      <top style="thick">
        <color auto="1"/>
      </top>
      <bottom style="thick">
        <color auto="1"/>
      </bottom>
      <diagonal/>
    </border>
    <border>
      <left style="double">
        <color indexed="10"/>
      </left>
      <right style="double">
        <color auto="1"/>
      </right>
      <top style="thick">
        <color auto="1"/>
      </top>
      <bottom/>
      <diagonal/>
    </border>
    <border>
      <left style="double">
        <color indexed="10"/>
      </left>
      <right style="double">
        <color auto="1"/>
      </right>
      <top/>
      <bottom/>
      <diagonal/>
    </border>
    <border>
      <left style="double">
        <color indexed="64"/>
      </left>
      <right style="double">
        <color theme="4"/>
      </right>
      <top/>
      <bottom/>
      <diagonal/>
    </border>
    <border>
      <left style="double">
        <color indexed="64"/>
      </left>
      <right style="double">
        <color theme="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uble">
        <color indexed="64"/>
      </left>
      <right style="thin">
        <color indexed="64"/>
      </right>
      <top style="thick">
        <color auto="1"/>
      </top>
      <bottom/>
      <diagonal/>
    </border>
    <border>
      <left/>
      <right style="double">
        <color indexed="64"/>
      </right>
      <top style="thick">
        <color auto="1"/>
      </top>
      <bottom/>
      <diagonal/>
    </border>
    <border>
      <left style="double">
        <color indexed="64"/>
      </left>
      <right style="double">
        <color theme="4"/>
      </right>
      <top style="thick">
        <color auto="1"/>
      </top>
      <bottom/>
      <diagonal/>
    </border>
    <border>
      <left style="double">
        <color theme="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theme="4"/>
      </right>
      <top style="thin">
        <color indexed="64"/>
      </top>
      <bottom/>
      <diagonal/>
    </border>
    <border>
      <left style="double">
        <color theme="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theme="4"/>
      </right>
      <top/>
      <bottom style="thin">
        <color indexed="64"/>
      </bottom>
      <diagonal/>
    </border>
    <border>
      <left style="double">
        <color indexed="64"/>
      </left>
      <right style="double">
        <color theme="4"/>
      </right>
      <top style="thin">
        <color indexed="64"/>
      </top>
      <bottom style="thin">
        <color indexed="64"/>
      </bottom>
      <diagonal/>
    </border>
    <border>
      <left/>
      <right style="double">
        <color theme="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theme="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double">
        <color theme="4"/>
      </right>
      <top style="double">
        <color auto="1"/>
      </top>
      <bottom style="double">
        <color auto="1"/>
      </bottom>
      <diagonal/>
    </border>
    <border>
      <left style="double">
        <color theme="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theme="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theme="4"/>
      </right>
      <top style="double">
        <color indexed="64"/>
      </top>
      <bottom/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thin">
        <color indexed="64"/>
      </bottom>
      <diagonal/>
    </border>
    <border>
      <left style="double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indexed="10"/>
      </left>
      <right style="double">
        <color auto="1"/>
      </right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theme="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rgb="FF0000FF"/>
      </right>
      <top/>
      <bottom/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3" fillId="0" borderId="0" xfId="0" applyFont="1"/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vertical="center"/>
    </xf>
    <xf numFmtId="0" fontId="7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165" fontId="11" fillId="0" borderId="0" xfId="1" applyNumberFormat="1" applyFont="1" applyAlignment="1">
      <alignment horizontal="center" vertical="center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0" applyFont="1"/>
    <xf numFmtId="0" fontId="13" fillId="0" borderId="1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0" fontId="8" fillId="0" borderId="22" xfId="1" applyFont="1" applyBorder="1"/>
    <xf numFmtId="0" fontId="8" fillId="0" borderId="0" xfId="1" applyFont="1"/>
    <xf numFmtId="0" fontId="13" fillId="0" borderId="20" xfId="1" applyFont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 wrapText="1"/>
    </xf>
    <xf numFmtId="0" fontId="13" fillId="4" borderId="13" xfId="1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3" fillId="6" borderId="21" xfId="1" applyFont="1" applyFill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/>
    </xf>
    <xf numFmtId="0" fontId="8" fillId="0" borderId="1" xfId="1" applyFont="1" applyBorder="1"/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0" fontId="8" fillId="3" borderId="4" xfId="1" applyFont="1" applyFill="1" applyBorder="1" applyAlignment="1">
      <alignment horizontal="center"/>
    </xf>
    <xf numFmtId="0" fontId="13" fillId="0" borderId="2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1" fontId="8" fillId="5" borderId="16" xfId="1" applyNumberFormat="1" applyFont="1" applyFill="1" applyBorder="1" applyAlignment="1">
      <alignment horizontal="center" vertical="center"/>
    </xf>
    <xf numFmtId="1" fontId="8" fillId="6" borderId="24" xfId="0" applyNumberFormat="1" applyFont="1" applyFill="1" applyBorder="1" applyAlignment="1">
      <alignment horizontal="center" vertical="center"/>
    </xf>
    <xf numFmtId="1" fontId="8" fillId="0" borderId="0" xfId="1" applyNumberFormat="1" applyFont="1"/>
    <xf numFmtId="0" fontId="13" fillId="0" borderId="0" xfId="1" applyFont="1" applyAlignment="1">
      <alignment horizontal="left" vertical="center"/>
    </xf>
    <xf numFmtId="0" fontId="8" fillId="0" borderId="25" xfId="1" applyFont="1" applyBorder="1"/>
    <xf numFmtId="0" fontId="8" fillId="0" borderId="26" xfId="1" applyFont="1" applyBorder="1"/>
    <xf numFmtId="0" fontId="8" fillId="0" borderId="27" xfId="1" applyFont="1" applyBorder="1"/>
    <xf numFmtId="0" fontId="8" fillId="0" borderId="1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1" xfId="1" applyFont="1" applyBorder="1"/>
    <xf numFmtId="0" fontId="8" fillId="0" borderId="15" xfId="1" applyFont="1" applyBorder="1"/>
    <xf numFmtId="0" fontId="8" fillId="3" borderId="7" xfId="1" applyFont="1" applyFill="1" applyBorder="1" applyAlignment="1">
      <alignment horizontal="center"/>
    </xf>
    <xf numFmtId="0" fontId="8" fillId="0" borderId="8" xfId="1" applyFont="1" applyBorder="1"/>
    <xf numFmtId="0" fontId="8" fillId="0" borderId="9" xfId="1" applyFont="1" applyBorder="1"/>
    <xf numFmtId="164" fontId="8" fillId="0" borderId="0" xfId="1" applyNumberFormat="1" applyFont="1"/>
    <xf numFmtId="164" fontId="8" fillId="0" borderId="0" xfId="1" applyNumberFormat="1" applyFont="1" applyAlignment="1">
      <alignment horizontal="center"/>
    </xf>
    <xf numFmtId="0" fontId="8" fillId="0" borderId="28" xfId="1" applyFont="1" applyBorder="1" applyAlignment="1">
      <alignment horizontal="center"/>
    </xf>
    <xf numFmtId="0" fontId="8" fillId="0" borderId="5" xfId="1" applyFont="1" applyBorder="1"/>
    <xf numFmtId="0" fontId="15" fillId="0" borderId="28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/>
    </xf>
    <xf numFmtId="0" fontId="8" fillId="3" borderId="34" xfId="1" applyFont="1" applyFill="1" applyBorder="1" applyAlignment="1">
      <alignment horizontal="center"/>
    </xf>
    <xf numFmtId="0" fontId="8" fillId="3" borderId="35" xfId="1" applyFont="1" applyFill="1" applyBorder="1" applyAlignment="1">
      <alignment horizontal="center"/>
    </xf>
    <xf numFmtId="0" fontId="16" fillId="0" borderId="22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10" fillId="0" borderId="28" xfId="1" applyFont="1" applyBorder="1"/>
    <xf numFmtId="0" fontId="8" fillId="0" borderId="28" xfId="1" applyFont="1" applyBorder="1"/>
    <xf numFmtId="0" fontId="7" fillId="0" borderId="10" xfId="1" applyFont="1" applyBorder="1" applyAlignment="1">
      <alignment horizontal="left" vertical="center"/>
    </xf>
    <xf numFmtId="0" fontId="13" fillId="0" borderId="28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37" xfId="1" applyFont="1" applyBorder="1" applyAlignment="1">
      <alignment horizontal="center"/>
    </xf>
    <xf numFmtId="0" fontId="8" fillId="0" borderId="39" xfId="1" applyFont="1" applyBorder="1" applyAlignment="1">
      <alignment horizontal="center"/>
    </xf>
    <xf numFmtId="0" fontId="8" fillId="0" borderId="39" xfId="1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13" fillId="0" borderId="33" xfId="1" applyFont="1" applyBorder="1" applyAlignment="1">
      <alignment horizontal="center"/>
    </xf>
    <xf numFmtId="0" fontId="13" fillId="0" borderId="32" xfId="1" applyFont="1" applyBorder="1" applyAlignment="1">
      <alignment horizontal="center"/>
    </xf>
    <xf numFmtId="0" fontId="13" fillId="0" borderId="4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 wrapText="1"/>
    </xf>
    <xf numFmtId="0" fontId="13" fillId="2" borderId="44" xfId="1" applyFont="1" applyFill="1" applyBorder="1" applyAlignment="1">
      <alignment horizontal="center" vertical="center" wrapText="1"/>
    </xf>
    <xf numFmtId="0" fontId="13" fillId="2" borderId="45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0" borderId="47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/>
    </xf>
    <xf numFmtId="0" fontId="8" fillId="3" borderId="51" xfId="1" applyFont="1" applyFill="1" applyBorder="1" applyAlignment="1">
      <alignment horizontal="center"/>
    </xf>
    <xf numFmtId="0" fontId="13" fillId="0" borderId="5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/>
    </xf>
    <xf numFmtId="0" fontId="8" fillId="3" borderId="56" xfId="1" applyFont="1" applyFill="1" applyBorder="1" applyAlignment="1">
      <alignment horizontal="center"/>
    </xf>
    <xf numFmtId="0" fontId="13" fillId="0" borderId="37" xfId="1" applyFont="1" applyBorder="1" applyAlignment="1">
      <alignment horizontal="center" vertical="center"/>
    </xf>
    <xf numFmtId="0" fontId="8" fillId="3" borderId="57" xfId="1" applyFont="1" applyFill="1" applyBorder="1" applyAlignment="1">
      <alignment horizontal="center"/>
    </xf>
    <xf numFmtId="1" fontId="8" fillId="3" borderId="57" xfId="1" applyNumberFormat="1" applyFont="1" applyFill="1" applyBorder="1" applyAlignment="1">
      <alignment horizontal="center"/>
    </xf>
    <xf numFmtId="0" fontId="13" fillId="0" borderId="59" xfId="1" applyFont="1" applyBorder="1" applyAlignment="1">
      <alignment horizontal="center"/>
    </xf>
    <xf numFmtId="0" fontId="8" fillId="3" borderId="62" xfId="1" applyFont="1" applyFill="1" applyBorder="1" applyAlignment="1">
      <alignment horizontal="center"/>
    </xf>
    <xf numFmtId="0" fontId="8" fillId="0" borderId="60" xfId="1" applyFont="1" applyBorder="1" applyAlignment="1">
      <alignment horizontal="center"/>
    </xf>
    <xf numFmtId="0" fontId="13" fillId="0" borderId="66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/>
    </xf>
    <xf numFmtId="0" fontId="8" fillId="0" borderId="67" xfId="1" applyFont="1" applyBorder="1" applyAlignment="1">
      <alignment horizontal="center" vertical="center" wrapText="1"/>
    </xf>
    <xf numFmtId="1" fontId="8" fillId="6" borderId="68" xfId="0" applyNumberFormat="1" applyFont="1" applyFill="1" applyBorder="1" applyAlignment="1">
      <alignment horizontal="center" vertical="center"/>
    </xf>
    <xf numFmtId="0" fontId="13" fillId="0" borderId="69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 wrapText="1"/>
    </xf>
    <xf numFmtId="1" fontId="8" fillId="6" borderId="71" xfId="0" applyNumberFormat="1" applyFont="1" applyFill="1" applyBorder="1" applyAlignment="1">
      <alignment horizontal="center" vertical="center"/>
    </xf>
    <xf numFmtId="0" fontId="8" fillId="3" borderId="68" xfId="1" applyFont="1" applyFill="1" applyBorder="1"/>
    <xf numFmtId="0" fontId="8" fillId="3" borderId="72" xfId="1" applyFont="1" applyFill="1" applyBorder="1" applyAlignment="1">
      <alignment horizontal="center" wrapText="1"/>
    </xf>
    <xf numFmtId="0" fontId="22" fillId="0" borderId="0" xfId="0" applyFont="1"/>
    <xf numFmtId="0" fontId="0" fillId="0" borderId="0" xfId="0" applyAlignment="1">
      <alignment horizontal="right"/>
    </xf>
    <xf numFmtId="0" fontId="8" fillId="2" borderId="40" xfId="1" applyFont="1" applyFill="1" applyBorder="1" applyAlignment="1" applyProtection="1">
      <alignment horizontal="center" wrapText="1"/>
      <protection locked="0"/>
    </xf>
    <xf numFmtId="0" fontId="8" fillId="2" borderId="41" xfId="1" applyFont="1" applyFill="1" applyBorder="1" applyAlignment="1" applyProtection="1">
      <alignment horizontal="center" wrapText="1"/>
      <protection locked="0"/>
    </xf>
    <xf numFmtId="0" fontId="8" fillId="4" borderId="40" xfId="1" applyFont="1" applyFill="1" applyBorder="1" applyAlignment="1" applyProtection="1">
      <alignment horizontal="center" wrapText="1"/>
      <protection locked="0"/>
    </xf>
    <xf numFmtId="0" fontId="8" fillId="4" borderId="41" xfId="1" applyFont="1" applyFill="1" applyBorder="1" applyAlignment="1" applyProtection="1">
      <alignment horizontal="center" wrapText="1"/>
      <protection locked="0"/>
    </xf>
    <xf numFmtId="0" fontId="8" fillId="2" borderId="40" xfId="1" applyFont="1" applyFill="1" applyBorder="1" applyAlignment="1" applyProtection="1">
      <alignment horizontal="center"/>
      <protection locked="0"/>
    </xf>
    <xf numFmtId="0" fontId="8" fillId="2" borderId="41" xfId="1" applyFont="1" applyFill="1" applyBorder="1" applyAlignment="1" applyProtection="1">
      <alignment horizontal="center"/>
      <protection locked="0"/>
    </xf>
    <xf numFmtId="0" fontId="8" fillId="2" borderId="49" xfId="1" applyFont="1" applyFill="1" applyBorder="1" applyAlignment="1" applyProtection="1">
      <alignment horizontal="center"/>
      <protection locked="0"/>
    </xf>
    <xf numFmtId="0" fontId="8" fillId="2" borderId="50" xfId="1" applyFont="1" applyFill="1" applyBorder="1" applyAlignment="1" applyProtection="1">
      <alignment horizontal="center"/>
      <protection locked="0"/>
    </xf>
    <xf numFmtId="0" fontId="8" fillId="2" borderId="2" xfId="1" applyFont="1" applyFill="1" applyBorder="1" applyAlignment="1" applyProtection="1">
      <alignment horizontal="center"/>
      <protection locked="0"/>
    </xf>
    <xf numFmtId="0" fontId="8" fillId="2" borderId="3" xfId="1" applyFont="1" applyFill="1" applyBorder="1" applyAlignment="1" applyProtection="1">
      <alignment horizontal="center"/>
      <protection locked="0"/>
    </xf>
    <xf numFmtId="0" fontId="8" fillId="2" borderId="54" xfId="1" applyFont="1" applyFill="1" applyBorder="1" applyAlignment="1" applyProtection="1">
      <alignment horizontal="center"/>
      <protection locked="0"/>
    </xf>
    <xf numFmtId="0" fontId="8" fillId="2" borderId="55" xfId="1" applyFont="1" applyFill="1" applyBorder="1" applyAlignment="1" applyProtection="1">
      <alignment horizontal="center"/>
      <protection locked="0"/>
    </xf>
    <xf numFmtId="0" fontId="8" fillId="2" borderId="6" xfId="1" applyFont="1" applyFill="1" applyBorder="1" applyAlignment="1" applyProtection="1">
      <alignment horizontal="center"/>
      <protection locked="0"/>
    </xf>
    <xf numFmtId="0" fontId="8" fillId="4" borderId="16" xfId="1" applyFont="1" applyFill="1" applyBorder="1" applyAlignment="1" applyProtection="1">
      <alignment horizontal="center" vertical="center" wrapText="1"/>
      <protection locked="0"/>
    </xf>
    <xf numFmtId="0" fontId="8" fillId="4" borderId="70" xfId="1" applyFont="1" applyFill="1" applyBorder="1" applyAlignment="1" applyProtection="1">
      <alignment horizontal="center" vertical="center" wrapText="1"/>
      <protection locked="0"/>
    </xf>
    <xf numFmtId="0" fontId="8" fillId="2" borderId="60" xfId="1" applyFont="1" applyFill="1" applyBorder="1" applyAlignment="1" applyProtection="1">
      <alignment horizontal="center"/>
      <protection locked="0"/>
    </xf>
    <xf numFmtId="0" fontId="8" fillId="2" borderId="61" xfId="1" applyFont="1" applyFill="1" applyBorder="1" applyAlignment="1" applyProtection="1">
      <alignment horizontal="center"/>
      <protection locked="0"/>
    </xf>
    <xf numFmtId="0" fontId="8" fillId="2" borderId="36" xfId="1" applyFont="1" applyFill="1" applyBorder="1" applyAlignment="1" applyProtection="1">
      <alignment horizontal="center"/>
      <protection locked="0"/>
    </xf>
    <xf numFmtId="0" fontId="8" fillId="0" borderId="38" xfId="1" applyFont="1" applyBorder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18" fillId="0" borderId="0" xfId="1" applyFont="1" applyAlignment="1" applyProtection="1">
      <alignment horizontal="left"/>
      <protection locked="0"/>
    </xf>
    <xf numFmtId="0" fontId="8" fillId="0" borderId="39" xfId="1" applyFont="1" applyBorder="1" applyAlignment="1" applyProtection="1">
      <alignment horizontal="center"/>
      <protection locked="0"/>
    </xf>
    <xf numFmtId="0" fontId="18" fillId="0" borderId="0" xfId="1" applyFont="1" applyAlignment="1" applyProtection="1">
      <alignment horizontal="center"/>
      <protection locked="0"/>
    </xf>
    <xf numFmtId="0" fontId="16" fillId="0" borderId="0" xfId="1" applyFont="1" applyAlignment="1" applyProtection="1">
      <alignment horizontal="center"/>
      <protection locked="0"/>
    </xf>
    <xf numFmtId="0" fontId="13" fillId="2" borderId="40" xfId="1" applyFont="1" applyFill="1" applyBorder="1" applyAlignment="1" applyProtection="1">
      <alignment horizontal="center" wrapText="1"/>
      <protection locked="0"/>
    </xf>
    <xf numFmtId="0" fontId="13" fillId="0" borderId="41" xfId="1" applyFont="1" applyBorder="1" applyAlignment="1" applyProtection="1">
      <alignment horizontal="center" wrapText="1"/>
      <protection locked="0"/>
    </xf>
    <xf numFmtId="0" fontId="8" fillId="0" borderId="2" xfId="1" applyFont="1" applyBorder="1" applyAlignment="1" applyProtection="1">
      <alignment horizontal="center" wrapText="1"/>
      <protection locked="0"/>
    </xf>
    <xf numFmtId="0" fontId="8" fillId="0" borderId="3" xfId="1" applyFont="1" applyBorder="1" applyAlignment="1" applyProtection="1">
      <alignment horizontal="center" wrapText="1"/>
      <protection locked="0"/>
    </xf>
    <xf numFmtId="0" fontId="8" fillId="4" borderId="40" xfId="1" applyFont="1" applyFill="1" applyBorder="1" applyAlignment="1" applyProtection="1">
      <alignment horizontal="center"/>
      <protection locked="0"/>
    </xf>
    <xf numFmtId="0" fontId="8" fillId="4" borderId="41" xfId="1" applyFont="1" applyFill="1" applyBorder="1" applyAlignment="1" applyProtection="1">
      <alignment horizontal="center"/>
      <protection locked="0"/>
    </xf>
    <xf numFmtId="0" fontId="8" fillId="4" borderId="29" xfId="1" applyFont="1" applyFill="1" applyBorder="1" applyAlignment="1" applyProtection="1">
      <alignment horizontal="center"/>
      <protection locked="0"/>
    </xf>
    <xf numFmtId="0" fontId="8" fillId="4" borderId="30" xfId="1" applyFont="1" applyFill="1" applyBorder="1" applyAlignment="1" applyProtection="1">
      <alignment horizontal="center"/>
      <protection locked="0"/>
    </xf>
    <xf numFmtId="0" fontId="13" fillId="4" borderId="36" xfId="1" applyFont="1" applyFill="1" applyBorder="1" applyAlignment="1" applyProtection="1">
      <alignment horizontal="center" wrapText="1"/>
      <protection locked="0"/>
    </xf>
    <xf numFmtId="0" fontId="8" fillId="5" borderId="73" xfId="1" applyFont="1" applyFill="1" applyBorder="1" applyAlignment="1">
      <alignment horizontal="center" wrapText="1"/>
    </xf>
    <xf numFmtId="0" fontId="0" fillId="4" borderId="36" xfId="0" applyFill="1" applyBorder="1"/>
    <xf numFmtId="0" fontId="0" fillId="7" borderId="36" xfId="0" applyFill="1" applyBorder="1"/>
    <xf numFmtId="0" fontId="0" fillId="7" borderId="74" xfId="0" applyFill="1" applyBorder="1"/>
    <xf numFmtId="0" fontId="0" fillId="0" borderId="38" xfId="0" applyBorder="1"/>
    <xf numFmtId="0" fontId="0" fillId="7" borderId="75" xfId="0" applyFill="1" applyBorder="1"/>
    <xf numFmtId="0" fontId="26" fillId="4" borderId="36" xfId="0" applyFont="1" applyFill="1" applyBorder="1"/>
    <xf numFmtId="0" fontId="26" fillId="7" borderId="36" xfId="0" applyFont="1" applyFill="1" applyBorder="1"/>
    <xf numFmtId="0" fontId="12" fillId="7" borderId="36" xfId="0" applyFont="1" applyFill="1" applyBorder="1"/>
    <xf numFmtId="0" fontId="12" fillId="7" borderId="74" xfId="0" applyFont="1" applyFill="1" applyBorder="1"/>
    <xf numFmtId="0" fontId="12" fillId="7" borderId="75" xfId="0" applyFont="1" applyFill="1" applyBorder="1"/>
    <xf numFmtId="0" fontId="8" fillId="0" borderId="77" xfId="1" applyFont="1" applyBorder="1"/>
    <xf numFmtId="0" fontId="8" fillId="0" borderId="78" xfId="1" applyFont="1" applyBorder="1"/>
    <xf numFmtId="0" fontId="8" fillId="0" borderId="80" xfId="1" applyFont="1" applyBorder="1"/>
    <xf numFmtId="0" fontId="14" fillId="0" borderId="82" xfId="0" applyFont="1" applyBorder="1" applyAlignment="1">
      <alignment wrapText="1"/>
    </xf>
    <xf numFmtId="0" fontId="14" fillId="0" borderId="82" xfId="0" applyFont="1" applyBorder="1" applyAlignment="1">
      <alignment horizontal="center" vertical="center" wrapText="1"/>
    </xf>
    <xf numFmtId="0" fontId="8" fillId="0" borderId="79" xfId="1" applyFont="1" applyBorder="1"/>
    <xf numFmtId="0" fontId="8" fillId="0" borderId="84" xfId="1" applyFont="1" applyBorder="1"/>
    <xf numFmtId="0" fontId="14" fillId="4" borderId="36" xfId="0" applyFont="1" applyFill="1" applyBorder="1" applyAlignment="1">
      <alignment horizontal="center" vertical="center"/>
    </xf>
    <xf numFmtId="0" fontId="14" fillId="7" borderId="36" xfId="0" applyFont="1" applyFill="1" applyBorder="1" applyAlignment="1">
      <alignment horizontal="center" vertical="center"/>
    </xf>
    <xf numFmtId="0" fontId="12" fillId="4" borderId="36" xfId="0" applyFont="1" applyFill="1" applyBorder="1" applyProtection="1">
      <protection locked="0"/>
    </xf>
    <xf numFmtId="0" fontId="12" fillId="0" borderId="83" xfId="0" applyFont="1" applyBorder="1" applyAlignment="1">
      <alignment horizontal="center"/>
    </xf>
    <xf numFmtId="0" fontId="14" fillId="0" borderId="0" xfId="0" applyFont="1" applyAlignment="1">
      <alignment vertical="top" wrapText="1"/>
    </xf>
    <xf numFmtId="0" fontId="14" fillId="0" borderId="80" xfId="0" applyFont="1" applyBorder="1" applyAlignment="1">
      <alignment vertical="top" wrapText="1"/>
    </xf>
    <xf numFmtId="0" fontId="13" fillId="0" borderId="86" xfId="1" applyFont="1" applyBorder="1" applyAlignment="1">
      <alignment horizontal="center"/>
    </xf>
    <xf numFmtId="0" fontId="8" fillId="2" borderId="87" xfId="1" applyFont="1" applyFill="1" applyBorder="1" applyAlignment="1" applyProtection="1">
      <alignment horizontal="center"/>
      <protection locked="0"/>
    </xf>
    <xf numFmtId="0" fontId="13" fillId="0" borderId="88" xfId="1" applyFont="1" applyBorder="1" applyAlignment="1">
      <alignment horizontal="center"/>
    </xf>
    <xf numFmtId="0" fontId="8" fillId="0" borderId="89" xfId="1" applyFont="1" applyBorder="1"/>
    <xf numFmtId="0" fontId="8" fillId="0" borderId="90" xfId="1" applyFont="1" applyBorder="1"/>
    <xf numFmtId="0" fontId="14" fillId="0" borderId="82" xfId="0" applyFont="1" applyBorder="1" applyAlignment="1">
      <alignment horizontal="center" wrapText="1"/>
    </xf>
    <xf numFmtId="0" fontId="14" fillId="0" borderId="95" xfId="0" applyFont="1" applyBorder="1" applyAlignment="1">
      <alignment horizontal="center" vertical="center" wrapText="1"/>
    </xf>
    <xf numFmtId="0" fontId="8" fillId="0" borderId="85" xfId="1" applyFont="1" applyBorder="1"/>
    <xf numFmtId="0" fontId="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20" fillId="0" borderId="17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9" fillId="0" borderId="64" xfId="1" applyFont="1" applyBorder="1" applyAlignment="1">
      <alignment horizontal="center" vertical="center"/>
    </xf>
    <xf numFmtId="0" fontId="19" fillId="0" borderId="65" xfId="1" applyFont="1" applyBorder="1" applyAlignment="1">
      <alignment horizontal="center" vertical="center"/>
    </xf>
    <xf numFmtId="165" fontId="9" fillId="0" borderId="0" xfId="1" applyNumberFormat="1" applyFont="1" applyAlignment="1">
      <alignment horizontal="center"/>
    </xf>
    <xf numFmtId="0" fontId="21" fillId="0" borderId="37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0" fontId="21" fillId="0" borderId="58" xfId="1" applyFont="1" applyBorder="1" applyAlignment="1">
      <alignment horizontal="center" vertical="center"/>
    </xf>
    <xf numFmtId="0" fontId="27" fillId="0" borderId="76" xfId="0" applyFont="1" applyBorder="1" applyAlignment="1">
      <alignment horizontal="center"/>
    </xf>
    <xf numFmtId="0" fontId="27" fillId="0" borderId="77" xfId="0" applyFont="1" applyBorder="1" applyAlignment="1">
      <alignment horizontal="center"/>
    </xf>
    <xf numFmtId="0" fontId="12" fillId="0" borderId="79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81" xfId="0" applyFont="1" applyBorder="1" applyAlignment="1">
      <alignment horizontal="center" wrapText="1"/>
    </xf>
    <xf numFmtId="0" fontId="12" fillId="0" borderId="53" xfId="0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0" xfId="0" applyFont="1" applyBorder="1" applyAlignment="1">
      <alignment horizontal="center" vertical="top" wrapText="1"/>
    </xf>
    <xf numFmtId="0" fontId="14" fillId="0" borderId="84" xfId="0" applyFont="1" applyBorder="1" applyAlignment="1">
      <alignment horizontal="center" vertical="top" wrapText="1"/>
    </xf>
    <xf numFmtId="0" fontId="14" fillId="0" borderId="85" xfId="0" applyFont="1" applyBorder="1" applyAlignment="1">
      <alignment horizontal="center" vertical="top" wrapText="1"/>
    </xf>
    <xf numFmtId="0" fontId="14" fillId="0" borderId="91" xfId="0" applyFont="1" applyBorder="1" applyAlignment="1">
      <alignment horizontal="center" vertical="top" wrapText="1"/>
    </xf>
    <xf numFmtId="0" fontId="14" fillId="0" borderId="92" xfId="0" applyFont="1" applyBorder="1" applyAlignment="1">
      <alignment horizontal="center" vertical="top" wrapText="1"/>
    </xf>
    <xf numFmtId="0" fontId="14" fillId="0" borderId="93" xfId="0" applyFont="1" applyBorder="1" applyAlignment="1">
      <alignment horizontal="center" vertical="top" wrapText="1"/>
    </xf>
    <xf numFmtId="0" fontId="14" fillId="0" borderId="94" xfId="0" applyFont="1" applyBorder="1" applyAlignment="1">
      <alignment horizontal="center" vertical="top" wrapText="1"/>
    </xf>
  </cellXfs>
  <cellStyles count="2">
    <cellStyle name="Normal" xfId="0" builtinId="0"/>
    <cellStyle name="Normal 3" xfId="1" xr:uid="{629FFB4A-D59E-40F2-A314-01BFBDF1B6B9}"/>
  </cellStyles>
  <dxfs count="0"/>
  <tableStyles count="0" defaultTableStyle="TableStyleMedium2" defaultPivotStyle="PivotStyleLight16"/>
  <colors>
    <mruColors>
      <color rgb="FF0000FF"/>
      <color rgb="FF006600"/>
      <color rgb="FF27D123"/>
      <color rgb="FF00FF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12</xdr:col>
      <xdr:colOff>488950</xdr:colOff>
      <xdr:row>60</xdr:row>
      <xdr:rowOff>63500</xdr:rowOff>
    </xdr:to>
    <xdr:sp macro="" textlink="">
      <xdr:nvSpPr>
        <xdr:cNvPr id="3073" name="Object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12</xdr:col>
      <xdr:colOff>482600</xdr:colOff>
      <xdr:row>105</xdr:row>
      <xdr:rowOff>101600</xdr:rowOff>
    </xdr:to>
    <xdr:sp macro="" textlink="">
      <xdr:nvSpPr>
        <xdr:cNvPr id="3074" name="Object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488950</xdr:colOff>
      <xdr:row>60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84934B-469C-545C-E296-EF2901127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6600"/>
          <a:ext cx="7194550" cy="1037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12</xdr:col>
      <xdr:colOff>482600</xdr:colOff>
      <xdr:row>105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119884-F830-891F-546B-740D20E1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17300"/>
          <a:ext cx="7188200" cy="802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11</xdr:col>
      <xdr:colOff>400050</xdr:colOff>
      <xdr:row>8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71500"/>
          <a:ext cx="588645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12</xdr:row>
      <xdr:rowOff>57150</xdr:rowOff>
    </xdr:from>
    <xdr:to>
      <xdr:col>11</xdr:col>
      <xdr:colOff>342900</xdr:colOff>
      <xdr:row>18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B44B891D-86A7-4B5F-BE39-7F30A0AD9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" y="2343150"/>
          <a:ext cx="586740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21</xdr:row>
      <xdr:rowOff>66675</xdr:rowOff>
    </xdr:from>
    <xdr:to>
      <xdr:col>11</xdr:col>
      <xdr:colOff>352425</xdr:colOff>
      <xdr:row>27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  <a:ext uri="{147F2762-F138-4A5C-976F-8EAC2B608ADB}">
              <a16:predDERef xmlns:a16="http://schemas.microsoft.com/office/drawing/2014/main" pred="{1DE5C3BB-3E28-4693-916C-FE6289865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1100" y="4067175"/>
          <a:ext cx="58769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30</xdr:row>
      <xdr:rowOff>38100</xdr:rowOff>
    </xdr:from>
    <xdr:to>
      <xdr:col>11</xdr:col>
      <xdr:colOff>342900</xdr:colOff>
      <xdr:row>36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  <a:ext uri="{147F2762-F138-4A5C-976F-8EAC2B608ADB}">
              <a16:predDERef xmlns:a16="http://schemas.microsoft.com/office/drawing/2014/main" pred="{66AAD7A7-3569-4D6F-A836-8694A7BC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675" y="5753100"/>
          <a:ext cx="5838825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38</xdr:row>
      <xdr:rowOff>38100</xdr:rowOff>
    </xdr:from>
    <xdr:to>
      <xdr:col>11</xdr:col>
      <xdr:colOff>333375</xdr:colOff>
      <xdr:row>47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  <a:ext uri="{147F2762-F138-4A5C-976F-8EAC2B608ADB}">
              <a16:predDERef xmlns:a16="http://schemas.microsoft.com/office/drawing/2014/main" pred="{582476CB-C749-4789-B7C2-520C185F3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7300" y="7277100"/>
          <a:ext cx="5781675" cy="16954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50</xdr:row>
      <xdr:rowOff>0</xdr:rowOff>
    </xdr:from>
    <xdr:to>
      <xdr:col>11</xdr:col>
      <xdr:colOff>333375</xdr:colOff>
      <xdr:row>55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  <a:ext uri="{147F2762-F138-4A5C-976F-8EAC2B608ADB}">
              <a16:predDERef xmlns:a16="http://schemas.microsoft.com/office/drawing/2014/main" pred="{37977A36-E484-4EFD-B0C1-9EDC19EDB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8250" y="9525000"/>
          <a:ext cx="5800725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58</xdr:row>
      <xdr:rowOff>152400</xdr:rowOff>
    </xdr:from>
    <xdr:to>
      <xdr:col>11</xdr:col>
      <xdr:colOff>342900</xdr:colOff>
      <xdr:row>67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  <a:ext uri="{147F2762-F138-4A5C-976F-8EAC2B608ADB}">
              <a16:predDERef xmlns:a16="http://schemas.microsoft.com/office/drawing/2014/main" pred="{BDEAF014-CE40-4186-B52E-539F6A68C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250" y="11201400"/>
          <a:ext cx="5810250" cy="17240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71</xdr:row>
      <xdr:rowOff>28575</xdr:rowOff>
    </xdr:from>
    <xdr:to>
      <xdr:col>11</xdr:col>
      <xdr:colOff>390525</xdr:colOff>
      <xdr:row>76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  <a:ext uri="{147F2762-F138-4A5C-976F-8EAC2B608ADB}">
              <a16:predDERef xmlns:a16="http://schemas.microsoft.com/office/drawing/2014/main" pred="{7F9A3DC4-A6DB-4CCF-8A56-7DAB13614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50" y="13554075"/>
          <a:ext cx="5857875" cy="10953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79</xdr:row>
      <xdr:rowOff>152400</xdr:rowOff>
    </xdr:from>
    <xdr:to>
      <xdr:col>11</xdr:col>
      <xdr:colOff>390525</xdr:colOff>
      <xdr:row>86</xdr:row>
      <xdr:rowOff>66675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  <a:ext uri="{147F2762-F138-4A5C-976F-8EAC2B608ADB}">
              <a16:predDERef xmlns:a16="http://schemas.microsoft.com/office/drawing/2014/main" pred="{9CDBC347-DCA8-49C3-88A5-159CC2C8D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6350" y="15201900"/>
          <a:ext cx="5819775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187E-5E3A-4BB7-9FE3-3717F68D1CFB}">
  <sheetPr codeName="Sheet1"/>
  <dimension ref="A1:AS106"/>
  <sheetViews>
    <sheetView tabSelected="1" zoomScale="70" zoomScaleNormal="70" workbookViewId="0">
      <selection activeCell="W18" sqref="W18"/>
    </sheetView>
  </sheetViews>
  <sheetFormatPr defaultColWidth="8.85546875" defaultRowHeight="12.75" x14ac:dyDescent="0.2"/>
  <cols>
    <col min="1" max="1" width="56.28515625" style="2" customWidth="1"/>
    <col min="2" max="2" width="14.7109375" style="2" hidden="1" customWidth="1"/>
    <col min="3" max="3" width="19.28515625" style="2" customWidth="1"/>
    <col min="4" max="4" width="23.28515625" style="2" customWidth="1"/>
    <col min="5" max="5" width="33.28515625" style="2" hidden="1" customWidth="1"/>
    <col min="6" max="6" width="29.42578125" style="1" customWidth="1"/>
    <col min="7" max="7" width="12.5703125" style="1" customWidth="1"/>
    <col min="8" max="8" width="39.85546875" style="1" customWidth="1"/>
    <col min="9" max="9" width="46" style="1" hidden="1" customWidth="1"/>
    <col min="10" max="10" width="44.7109375" style="1" hidden="1" customWidth="1"/>
    <col min="11" max="11" width="43.5703125" style="1" customWidth="1"/>
    <col min="12" max="12" width="22.140625" style="1" customWidth="1"/>
    <col min="13" max="17" width="20.28515625" style="1" hidden="1" customWidth="1"/>
    <col min="18" max="19" width="20.28515625" style="1" customWidth="1"/>
    <col min="20" max="20" width="25.42578125" style="1" customWidth="1"/>
    <col min="21" max="21" width="11.5703125" style="1" customWidth="1"/>
    <col min="22" max="22" width="2.42578125" style="1" customWidth="1"/>
    <col min="23" max="23" width="42.140625" style="1" customWidth="1"/>
    <col min="24" max="24" width="0" style="1" hidden="1" customWidth="1"/>
    <col min="25" max="25" width="21" style="1" customWidth="1"/>
    <col min="26" max="26" width="22.42578125" style="1" customWidth="1"/>
    <col min="27" max="27" width="27.28515625" style="1" hidden="1" customWidth="1"/>
    <col min="28" max="28" width="21.85546875" style="2" customWidth="1"/>
    <col min="29" max="29" width="8.85546875" style="1" customWidth="1"/>
    <col min="30" max="30" width="10.85546875" style="1" customWidth="1"/>
    <col min="31" max="31" width="12.140625" style="1" customWidth="1"/>
    <col min="32" max="32" width="8.140625" style="1" customWidth="1"/>
    <col min="33" max="33" width="5.85546875" style="2" customWidth="1"/>
    <col min="34" max="34" width="6.140625" style="2" customWidth="1"/>
    <col min="35" max="35" width="11.28515625" style="1" customWidth="1"/>
    <col min="36" max="36" width="12.140625" style="2" customWidth="1"/>
    <col min="37" max="37" width="12.42578125" style="2" customWidth="1"/>
    <col min="38" max="38" width="13.85546875" style="2" bestFit="1" customWidth="1"/>
    <col min="39" max="16384" width="8.85546875" style="1"/>
  </cols>
  <sheetData>
    <row r="1" spans="1:45" s="14" customFormat="1" ht="50.1" customHeight="1" thickBot="1" x14ac:dyDescent="0.45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</row>
    <row r="2" spans="1:45" s="14" customFormat="1" ht="35.1" customHeight="1" thickTop="1" thickBot="1" x14ac:dyDescent="0.4">
      <c r="A2" s="176" t="s">
        <v>1</v>
      </c>
      <c r="B2" s="177"/>
      <c r="C2" s="177"/>
      <c r="D2" s="177"/>
      <c r="E2" s="177"/>
      <c r="F2" s="178"/>
      <c r="G2" s="69"/>
      <c r="H2" s="176" t="s">
        <v>2</v>
      </c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W2" s="179" t="s">
        <v>3</v>
      </c>
      <c r="X2" s="180"/>
      <c r="Y2" s="180"/>
      <c r="Z2" s="180"/>
      <c r="AA2" s="180"/>
      <c r="AB2" s="180"/>
      <c r="AC2" s="181"/>
      <c r="AD2" s="17"/>
      <c r="AE2" s="17"/>
      <c r="AF2" s="17"/>
      <c r="AG2" s="16"/>
      <c r="AH2" s="16"/>
      <c r="AI2" s="17"/>
      <c r="AJ2" s="17"/>
      <c r="AK2" s="17"/>
      <c r="AL2" s="17"/>
      <c r="AN2" s="18"/>
      <c r="AO2" s="18"/>
      <c r="AP2" s="18"/>
      <c r="AQ2" s="18"/>
      <c r="AR2" s="18"/>
      <c r="AS2" s="18"/>
    </row>
    <row r="3" spans="1:45" s="14" customFormat="1" ht="96" customHeight="1" thickTop="1" thickBot="1" x14ac:dyDescent="0.4">
      <c r="A3" s="80" t="s">
        <v>4</v>
      </c>
      <c r="B3" s="81" t="s">
        <v>5</v>
      </c>
      <c r="C3" s="82" t="s">
        <v>6</v>
      </c>
      <c r="D3" s="83" t="s">
        <v>7</v>
      </c>
      <c r="E3" s="81" t="s">
        <v>8</v>
      </c>
      <c r="F3" s="84" t="s">
        <v>9</v>
      </c>
      <c r="G3" s="70"/>
      <c r="H3" s="25" t="s">
        <v>4</v>
      </c>
      <c r="I3" s="19" t="s">
        <v>10</v>
      </c>
      <c r="J3" s="19" t="s">
        <v>5</v>
      </c>
      <c r="K3" s="26" t="s">
        <v>11</v>
      </c>
      <c r="L3" s="27" t="s">
        <v>7</v>
      </c>
      <c r="M3" s="19" t="s">
        <v>8</v>
      </c>
      <c r="N3" s="28" t="s">
        <v>12</v>
      </c>
      <c r="O3" s="28" t="s">
        <v>13</v>
      </c>
      <c r="P3" s="28" t="s">
        <v>14</v>
      </c>
      <c r="Q3" s="29" t="s">
        <v>15</v>
      </c>
      <c r="R3" s="30" t="s">
        <v>16</v>
      </c>
      <c r="S3" s="30" t="s">
        <v>17</v>
      </c>
      <c r="T3" s="31" t="s">
        <v>18</v>
      </c>
      <c r="U3" s="24"/>
      <c r="V3" s="24"/>
      <c r="W3" s="32" t="s">
        <v>4</v>
      </c>
      <c r="X3" s="19" t="s">
        <v>5</v>
      </c>
      <c r="Y3" s="20" t="s">
        <v>6</v>
      </c>
      <c r="Z3" s="21" t="s">
        <v>7</v>
      </c>
      <c r="AA3" s="19" t="s">
        <v>8</v>
      </c>
      <c r="AB3" s="22" t="s">
        <v>19</v>
      </c>
      <c r="AC3" s="33"/>
      <c r="AD3" s="35"/>
      <c r="AE3" s="35"/>
      <c r="AF3" s="35"/>
      <c r="AG3" s="34"/>
      <c r="AH3" s="34"/>
      <c r="AI3" s="34"/>
      <c r="AJ3" s="34"/>
      <c r="AK3" s="34"/>
      <c r="AL3" s="36"/>
      <c r="AM3" s="24"/>
      <c r="AN3" s="18"/>
      <c r="AO3" s="18"/>
      <c r="AP3" s="18"/>
      <c r="AQ3" s="18"/>
      <c r="AR3" s="18"/>
      <c r="AS3" s="18"/>
    </row>
    <row r="4" spans="1:45" s="14" customFormat="1" ht="35.1" customHeight="1" thickTop="1" thickBot="1" x14ac:dyDescent="0.4">
      <c r="A4" s="91" t="s">
        <v>20</v>
      </c>
      <c r="B4" s="76">
        <v>27</v>
      </c>
      <c r="C4" s="109"/>
      <c r="D4" s="110"/>
      <c r="E4" s="76">
        <v>52</v>
      </c>
      <c r="F4" s="92">
        <f t="shared" ref="F4:F37" si="0">B4*C4*D4*E4</f>
        <v>0</v>
      </c>
      <c r="G4" s="70"/>
      <c r="H4" s="41" t="s">
        <v>21</v>
      </c>
      <c r="I4" s="42">
        <v>20</v>
      </c>
      <c r="J4" s="42">
        <v>0.84</v>
      </c>
      <c r="K4" s="122"/>
      <c r="L4" s="122"/>
      <c r="M4" s="43">
        <v>52</v>
      </c>
      <c r="N4" s="42">
        <v>0.497</v>
      </c>
      <c r="O4" s="42">
        <v>0.30399999999999999</v>
      </c>
      <c r="P4" s="42">
        <v>0.19900000000000001</v>
      </c>
      <c r="Q4" s="42">
        <f>+I4*J4*K4*L4*M4</f>
        <v>0</v>
      </c>
      <c r="R4" s="44">
        <f>+N4*Q4</f>
        <v>0</v>
      </c>
      <c r="S4" s="44">
        <f>+O4*Q4</f>
        <v>0</v>
      </c>
      <c r="T4" s="45">
        <f>0.199*Q4</f>
        <v>0</v>
      </c>
      <c r="U4" s="24"/>
      <c r="V4" s="24"/>
      <c r="W4" s="79" t="s">
        <v>22</v>
      </c>
      <c r="X4" s="39">
        <v>32</v>
      </c>
      <c r="Y4" s="117"/>
      <c r="Z4" s="118"/>
      <c r="AA4" s="39">
        <v>52</v>
      </c>
      <c r="AB4" s="40">
        <f t="shared" ref="AB4:AB12" si="1">X4*Y4*Z4*AA4</f>
        <v>0</v>
      </c>
      <c r="AC4" s="33"/>
      <c r="AD4" s="35"/>
      <c r="AE4" s="35"/>
      <c r="AF4" s="35"/>
      <c r="AG4" s="34"/>
      <c r="AH4" s="34"/>
      <c r="AI4" s="34"/>
      <c r="AJ4" s="34"/>
      <c r="AK4" s="34"/>
      <c r="AL4" s="36"/>
      <c r="AM4" s="24"/>
      <c r="AN4" s="24"/>
    </row>
    <row r="5" spans="1:45" s="14" customFormat="1" ht="35.1" customHeight="1" thickTop="1" thickBot="1" x14ac:dyDescent="0.4">
      <c r="A5" s="91" t="s">
        <v>23</v>
      </c>
      <c r="B5" s="76">
        <v>11.4</v>
      </c>
      <c r="C5" s="109"/>
      <c r="D5" s="110"/>
      <c r="E5" s="76">
        <v>52</v>
      </c>
      <c r="F5" s="93">
        <f t="shared" si="0"/>
        <v>0</v>
      </c>
      <c r="G5" s="70"/>
      <c r="H5" s="97" t="s">
        <v>24</v>
      </c>
      <c r="I5" s="98">
        <v>32</v>
      </c>
      <c r="J5" s="98">
        <v>0.84</v>
      </c>
      <c r="K5" s="122"/>
      <c r="L5" s="122"/>
      <c r="M5" s="99">
        <v>52</v>
      </c>
      <c r="N5" s="42">
        <v>0.497</v>
      </c>
      <c r="O5" s="42">
        <v>0.30399999999999999</v>
      </c>
      <c r="P5" s="42">
        <v>0.19900000000000001</v>
      </c>
      <c r="Q5" s="42">
        <f>+I5*J5*K5*L5*M5</f>
        <v>0</v>
      </c>
      <c r="R5" s="44">
        <f t="shared" ref="R5:R14" si="2">+N5*Q5</f>
        <v>0</v>
      </c>
      <c r="S5" s="44">
        <f t="shared" ref="S5:S14" si="3">+O5*Q5</f>
        <v>0</v>
      </c>
      <c r="T5" s="100">
        <f t="shared" ref="T5:T14" si="4">0.199*Q5</f>
        <v>0</v>
      </c>
      <c r="U5" s="24"/>
      <c r="V5" s="24"/>
      <c r="W5" s="94" t="s">
        <v>25</v>
      </c>
      <c r="X5" s="75">
        <v>54</v>
      </c>
      <c r="Y5" s="113"/>
      <c r="Z5" s="114"/>
      <c r="AA5" s="75">
        <v>52</v>
      </c>
      <c r="AB5" s="95">
        <f t="shared" si="1"/>
        <v>0</v>
      </c>
      <c r="AC5" s="33"/>
      <c r="AD5" s="35"/>
      <c r="AE5" s="35"/>
      <c r="AF5" s="35"/>
      <c r="AG5" s="34"/>
      <c r="AH5" s="34"/>
      <c r="AI5" s="34"/>
      <c r="AJ5" s="34"/>
      <c r="AK5" s="34"/>
      <c r="AL5" s="36"/>
      <c r="AM5" s="24"/>
      <c r="AN5" s="24"/>
    </row>
    <row r="6" spans="1:45" s="14" customFormat="1" ht="35.1" customHeight="1" thickTop="1" thickBot="1" x14ac:dyDescent="0.4">
      <c r="A6" s="91" t="s">
        <v>26</v>
      </c>
      <c r="B6" s="76">
        <v>43</v>
      </c>
      <c r="C6" s="111"/>
      <c r="D6" s="112"/>
      <c r="E6" s="76">
        <v>52</v>
      </c>
      <c r="F6" s="93">
        <f t="shared" si="0"/>
        <v>0</v>
      </c>
      <c r="G6" s="70"/>
      <c r="H6" s="97" t="s">
        <v>27</v>
      </c>
      <c r="I6" s="98">
        <v>40</v>
      </c>
      <c r="J6" s="98">
        <v>0.84</v>
      </c>
      <c r="K6" s="122"/>
      <c r="L6" s="122"/>
      <c r="M6" s="99">
        <v>52</v>
      </c>
      <c r="N6" s="98">
        <v>0.497</v>
      </c>
      <c r="O6" s="98">
        <v>0.30399999999999999</v>
      </c>
      <c r="P6" s="98">
        <v>0.19900000000000001</v>
      </c>
      <c r="Q6" s="98">
        <f>J6*K6*L6*M6*I6</f>
        <v>0</v>
      </c>
      <c r="R6" s="44">
        <f t="shared" si="2"/>
        <v>0</v>
      </c>
      <c r="S6" s="44">
        <f t="shared" si="3"/>
        <v>0</v>
      </c>
      <c r="T6" s="100">
        <f>0.199*Q6</f>
        <v>0</v>
      </c>
      <c r="U6" s="24"/>
      <c r="V6" s="24"/>
      <c r="W6" s="78" t="s">
        <v>28</v>
      </c>
      <c r="X6" s="39">
        <v>60</v>
      </c>
      <c r="Y6" s="117"/>
      <c r="Z6" s="118"/>
      <c r="AA6" s="39">
        <v>52</v>
      </c>
      <c r="AB6" s="40">
        <f t="shared" si="1"/>
        <v>0</v>
      </c>
      <c r="AC6" s="33"/>
      <c r="AD6" s="35"/>
      <c r="AE6" s="35"/>
      <c r="AF6" s="35"/>
      <c r="AG6" s="34"/>
      <c r="AH6" s="34"/>
      <c r="AI6" s="34"/>
      <c r="AJ6" s="34"/>
      <c r="AK6" s="34"/>
      <c r="AL6" s="36"/>
      <c r="AM6" s="24"/>
      <c r="AN6" s="24"/>
    </row>
    <row r="7" spans="1:45" s="14" customFormat="1" ht="35.1" customHeight="1" thickTop="1" thickBot="1" x14ac:dyDescent="0.4">
      <c r="A7" s="91" t="s">
        <v>29</v>
      </c>
      <c r="B7" s="76">
        <v>18</v>
      </c>
      <c r="C7" s="109"/>
      <c r="D7" s="110"/>
      <c r="E7" s="76">
        <v>52</v>
      </c>
      <c r="F7" s="93">
        <f t="shared" si="0"/>
        <v>0</v>
      </c>
      <c r="G7" s="70"/>
      <c r="H7" s="97" t="s">
        <v>30</v>
      </c>
      <c r="I7" s="98">
        <v>55</v>
      </c>
      <c r="J7" s="98">
        <v>0.84</v>
      </c>
      <c r="K7" s="122"/>
      <c r="L7" s="122"/>
      <c r="M7" s="99">
        <v>52</v>
      </c>
      <c r="N7" s="98">
        <v>0.497</v>
      </c>
      <c r="O7" s="98">
        <v>0.30399999999999999</v>
      </c>
      <c r="P7" s="98">
        <v>0.19900000000000001</v>
      </c>
      <c r="Q7" s="98">
        <f t="shared" ref="Q7:Q14" si="5">J7*K7*L7*M7*I7</f>
        <v>0</v>
      </c>
      <c r="R7" s="44">
        <f t="shared" si="2"/>
        <v>0</v>
      </c>
      <c r="S7" s="44">
        <f t="shared" si="3"/>
        <v>0</v>
      </c>
      <c r="T7" s="100">
        <f t="shared" si="4"/>
        <v>0</v>
      </c>
      <c r="U7" s="24"/>
      <c r="V7" s="24"/>
      <c r="W7" s="94" t="s">
        <v>31</v>
      </c>
      <c r="X7" s="75">
        <v>70</v>
      </c>
      <c r="Y7" s="124"/>
      <c r="Z7" s="125"/>
      <c r="AA7" s="96">
        <v>52</v>
      </c>
      <c r="AB7" s="95">
        <f t="shared" si="1"/>
        <v>0</v>
      </c>
      <c r="AC7" s="33"/>
      <c r="AD7" s="35"/>
      <c r="AE7" s="35"/>
      <c r="AF7" s="35"/>
      <c r="AG7" s="34"/>
      <c r="AH7" s="34"/>
      <c r="AI7" s="34"/>
      <c r="AJ7" s="34"/>
      <c r="AK7" s="34"/>
      <c r="AL7" s="36"/>
      <c r="AM7" s="24"/>
      <c r="AN7" s="24"/>
    </row>
    <row r="8" spans="1:45" s="14" customFormat="1" ht="35.1" customHeight="1" thickTop="1" thickBot="1" x14ac:dyDescent="0.4">
      <c r="A8" s="91" t="s">
        <v>32</v>
      </c>
      <c r="B8" s="76">
        <v>54</v>
      </c>
      <c r="C8" s="109"/>
      <c r="D8" s="110"/>
      <c r="E8" s="76">
        <v>52</v>
      </c>
      <c r="F8" s="92">
        <f t="shared" si="0"/>
        <v>0</v>
      </c>
      <c r="G8" s="70"/>
      <c r="H8" s="97" t="s">
        <v>33</v>
      </c>
      <c r="I8" s="98">
        <v>64</v>
      </c>
      <c r="J8" s="98">
        <v>0.84</v>
      </c>
      <c r="K8" s="122"/>
      <c r="L8" s="122"/>
      <c r="M8" s="99">
        <v>52</v>
      </c>
      <c r="N8" s="98">
        <v>0.497</v>
      </c>
      <c r="O8" s="98">
        <v>0.30399999999999999</v>
      </c>
      <c r="P8" s="98">
        <v>0.19900000000000001</v>
      </c>
      <c r="Q8" s="98">
        <f t="shared" si="5"/>
        <v>0</v>
      </c>
      <c r="R8" s="44">
        <f t="shared" si="2"/>
        <v>0</v>
      </c>
      <c r="S8" s="44">
        <f t="shared" si="3"/>
        <v>0</v>
      </c>
      <c r="T8" s="100">
        <f t="shared" si="4"/>
        <v>0</v>
      </c>
      <c r="U8" s="24"/>
      <c r="V8" s="24"/>
      <c r="W8" s="78" t="s">
        <v>34</v>
      </c>
      <c r="X8" s="39">
        <v>280</v>
      </c>
      <c r="Y8" s="117"/>
      <c r="Z8" s="118"/>
      <c r="AA8" s="39">
        <v>52</v>
      </c>
      <c r="AB8" s="40">
        <f t="shared" si="1"/>
        <v>0</v>
      </c>
      <c r="AC8" s="33"/>
      <c r="AD8" s="35"/>
      <c r="AE8" s="35"/>
      <c r="AF8" s="35"/>
      <c r="AG8" s="34"/>
      <c r="AH8" s="34"/>
      <c r="AI8" s="34"/>
      <c r="AJ8" s="34"/>
      <c r="AK8" s="34"/>
      <c r="AL8" s="36"/>
      <c r="AM8" s="46"/>
      <c r="AN8" s="24"/>
    </row>
    <row r="9" spans="1:45" s="14" customFormat="1" ht="35.1" customHeight="1" thickTop="1" thickBot="1" x14ac:dyDescent="0.4">
      <c r="A9" s="91" t="s">
        <v>35</v>
      </c>
      <c r="B9" s="76">
        <v>23</v>
      </c>
      <c r="C9" s="111"/>
      <c r="D9" s="112"/>
      <c r="E9" s="76">
        <v>52</v>
      </c>
      <c r="F9" s="92">
        <f t="shared" si="0"/>
        <v>0</v>
      </c>
      <c r="G9" s="70"/>
      <c r="H9" s="97" t="s">
        <v>36</v>
      </c>
      <c r="I9" s="98">
        <v>96</v>
      </c>
      <c r="J9" s="98">
        <v>0.84</v>
      </c>
      <c r="K9" s="122"/>
      <c r="L9" s="122"/>
      <c r="M9" s="99">
        <v>52</v>
      </c>
      <c r="N9" s="98">
        <v>0.497</v>
      </c>
      <c r="O9" s="98">
        <v>0.30399999999999999</v>
      </c>
      <c r="P9" s="98">
        <v>0.19900000000000001</v>
      </c>
      <c r="Q9" s="98">
        <f t="shared" si="5"/>
        <v>0</v>
      </c>
      <c r="R9" s="44">
        <f t="shared" si="2"/>
        <v>0</v>
      </c>
      <c r="S9" s="44">
        <f t="shared" si="3"/>
        <v>0</v>
      </c>
      <c r="T9" s="100">
        <f t="shared" si="4"/>
        <v>0</v>
      </c>
      <c r="U9" s="24"/>
      <c r="V9" s="24"/>
      <c r="W9" s="94" t="s">
        <v>37</v>
      </c>
      <c r="X9" s="75">
        <f>3*140</f>
        <v>420</v>
      </c>
      <c r="Y9" s="113"/>
      <c r="Z9" s="114"/>
      <c r="AA9" s="75">
        <v>52</v>
      </c>
      <c r="AB9" s="95">
        <f t="shared" si="1"/>
        <v>0</v>
      </c>
      <c r="AC9" s="33"/>
      <c r="AD9" s="35"/>
      <c r="AE9" s="35"/>
      <c r="AF9" s="35"/>
      <c r="AG9" s="34"/>
      <c r="AH9" s="34"/>
      <c r="AI9" s="34"/>
      <c r="AJ9" s="34"/>
      <c r="AK9" s="34"/>
      <c r="AL9" s="36"/>
      <c r="AM9" s="24"/>
      <c r="AN9" s="24"/>
    </row>
    <row r="10" spans="1:45" s="14" customFormat="1" ht="35.1" customHeight="1" thickTop="1" thickBot="1" x14ac:dyDescent="0.4">
      <c r="A10" s="91" t="s">
        <v>38</v>
      </c>
      <c r="B10" s="75">
        <v>67.5</v>
      </c>
      <c r="C10" s="113"/>
      <c r="D10" s="114"/>
      <c r="E10" s="75">
        <v>52</v>
      </c>
      <c r="F10" s="92">
        <f t="shared" si="0"/>
        <v>0</v>
      </c>
      <c r="G10" s="70"/>
      <c r="H10" s="97" t="s">
        <v>39</v>
      </c>
      <c r="I10" s="98">
        <v>2</v>
      </c>
      <c r="J10" s="98">
        <v>154</v>
      </c>
      <c r="K10" s="122"/>
      <c r="L10" s="122"/>
      <c r="M10" s="99">
        <v>52</v>
      </c>
      <c r="N10" s="98">
        <v>0.497</v>
      </c>
      <c r="O10" s="98">
        <v>0.30399999999999999</v>
      </c>
      <c r="P10" s="98">
        <v>0.19900000000000001</v>
      </c>
      <c r="Q10" s="98">
        <f t="shared" si="5"/>
        <v>0</v>
      </c>
      <c r="R10" s="44">
        <f t="shared" si="2"/>
        <v>0</v>
      </c>
      <c r="S10" s="44">
        <f t="shared" si="3"/>
        <v>0</v>
      </c>
      <c r="T10" s="100">
        <f t="shared" si="4"/>
        <v>0</v>
      </c>
      <c r="U10" s="24"/>
      <c r="V10" s="24"/>
      <c r="W10" s="78" t="s">
        <v>40</v>
      </c>
      <c r="X10" s="39">
        <f>4*140</f>
        <v>560</v>
      </c>
      <c r="Y10" s="117"/>
      <c r="Z10" s="118"/>
      <c r="AA10" s="39">
        <v>52</v>
      </c>
      <c r="AB10" s="40">
        <f t="shared" si="1"/>
        <v>0</v>
      </c>
      <c r="AC10" s="33"/>
      <c r="AD10" s="35"/>
      <c r="AE10" s="35"/>
      <c r="AF10" s="35"/>
      <c r="AG10" s="34"/>
      <c r="AH10" s="34"/>
      <c r="AI10" s="34"/>
      <c r="AJ10" s="34"/>
      <c r="AK10" s="34"/>
      <c r="AL10" s="36"/>
      <c r="AM10" s="24"/>
      <c r="AN10" s="24"/>
    </row>
    <row r="11" spans="1:45" s="14" customFormat="1" ht="35.1" customHeight="1" thickTop="1" thickBot="1" x14ac:dyDescent="0.4">
      <c r="A11" s="91" t="s">
        <v>41</v>
      </c>
      <c r="B11" s="75">
        <v>31</v>
      </c>
      <c r="C11" s="113"/>
      <c r="D11" s="114"/>
      <c r="E11" s="75">
        <v>52</v>
      </c>
      <c r="F11" s="92">
        <f t="shared" si="0"/>
        <v>0</v>
      </c>
      <c r="G11" s="70"/>
      <c r="H11" s="97" t="s">
        <v>42</v>
      </c>
      <c r="I11" s="98">
        <v>3</v>
      </c>
      <c r="J11" s="98">
        <v>154</v>
      </c>
      <c r="K11" s="122"/>
      <c r="L11" s="122"/>
      <c r="M11" s="99">
        <v>52</v>
      </c>
      <c r="N11" s="98">
        <v>0.497</v>
      </c>
      <c r="O11" s="98">
        <v>0.30399999999999999</v>
      </c>
      <c r="P11" s="98">
        <v>0.19900000000000001</v>
      </c>
      <c r="Q11" s="98">
        <f t="shared" si="5"/>
        <v>0</v>
      </c>
      <c r="R11" s="44">
        <f t="shared" si="2"/>
        <v>0</v>
      </c>
      <c r="S11" s="44">
        <f t="shared" si="3"/>
        <v>0</v>
      </c>
      <c r="T11" s="100">
        <f t="shared" si="4"/>
        <v>0</v>
      </c>
      <c r="U11" s="24"/>
      <c r="V11" s="24"/>
      <c r="W11" s="94" t="s">
        <v>43</v>
      </c>
      <c r="X11" s="75">
        <f>6*140</f>
        <v>840</v>
      </c>
      <c r="Y11" s="113"/>
      <c r="Z11" s="114"/>
      <c r="AA11" s="75">
        <v>52</v>
      </c>
      <c r="AB11" s="95">
        <f t="shared" si="1"/>
        <v>0</v>
      </c>
      <c r="AC11" s="33"/>
      <c r="AD11" s="35"/>
      <c r="AE11" s="35"/>
      <c r="AF11" s="35"/>
      <c r="AG11" s="34"/>
      <c r="AH11" s="34"/>
      <c r="AI11" s="34"/>
      <c r="AJ11" s="34"/>
      <c r="AK11" s="34"/>
      <c r="AL11" s="36"/>
      <c r="AM11" s="24"/>
      <c r="AN11" s="24"/>
    </row>
    <row r="12" spans="1:45" s="14" customFormat="1" ht="35.1" customHeight="1" thickTop="1" thickBot="1" x14ac:dyDescent="0.4">
      <c r="A12" s="91" t="s">
        <v>44</v>
      </c>
      <c r="B12" s="75">
        <v>87</v>
      </c>
      <c r="C12" s="113"/>
      <c r="D12" s="114"/>
      <c r="E12" s="75">
        <v>52</v>
      </c>
      <c r="F12" s="92">
        <f t="shared" si="0"/>
        <v>0</v>
      </c>
      <c r="G12" s="70"/>
      <c r="H12" s="97" t="s">
        <v>45</v>
      </c>
      <c r="I12" s="98">
        <v>4</v>
      </c>
      <c r="J12" s="98">
        <v>154</v>
      </c>
      <c r="K12" s="122"/>
      <c r="L12" s="122"/>
      <c r="M12" s="99">
        <v>52</v>
      </c>
      <c r="N12" s="98">
        <v>0.497</v>
      </c>
      <c r="O12" s="98">
        <v>0.30399999999999999</v>
      </c>
      <c r="P12" s="98">
        <v>0.19900000000000001</v>
      </c>
      <c r="Q12" s="98">
        <f t="shared" si="5"/>
        <v>0</v>
      </c>
      <c r="R12" s="44">
        <f t="shared" si="2"/>
        <v>0</v>
      </c>
      <c r="S12" s="44">
        <f t="shared" si="3"/>
        <v>0</v>
      </c>
      <c r="T12" s="100">
        <f t="shared" si="4"/>
        <v>0</v>
      </c>
      <c r="U12" s="24"/>
      <c r="V12" s="24"/>
      <c r="W12" s="166" t="s">
        <v>46</v>
      </c>
      <c r="X12" s="39">
        <f>8*140</f>
        <v>1120</v>
      </c>
      <c r="Y12" s="121"/>
      <c r="Z12" s="167"/>
      <c r="AA12" s="39">
        <v>52</v>
      </c>
      <c r="AB12" s="55">
        <f t="shared" si="1"/>
        <v>0</v>
      </c>
      <c r="AC12" s="33"/>
      <c r="AD12" s="35"/>
      <c r="AE12" s="35"/>
      <c r="AF12" s="35"/>
      <c r="AG12" s="34"/>
      <c r="AH12" s="34"/>
      <c r="AI12" s="34"/>
      <c r="AJ12" s="34"/>
      <c r="AK12" s="34"/>
      <c r="AL12" s="36"/>
      <c r="AM12" s="24"/>
      <c r="AN12" s="24"/>
    </row>
    <row r="13" spans="1:45" s="14" customFormat="1" ht="35.1" customHeight="1" thickTop="1" thickBot="1" x14ac:dyDescent="0.4">
      <c r="A13" s="91" t="s">
        <v>47</v>
      </c>
      <c r="B13" s="75">
        <v>36</v>
      </c>
      <c r="C13" s="113"/>
      <c r="D13" s="114"/>
      <c r="E13" s="75">
        <v>52</v>
      </c>
      <c r="F13" s="92">
        <f t="shared" si="0"/>
        <v>0</v>
      </c>
      <c r="G13" s="70"/>
      <c r="H13" s="97" t="s">
        <v>48</v>
      </c>
      <c r="I13" s="98">
        <v>6</v>
      </c>
      <c r="J13" s="98">
        <v>154</v>
      </c>
      <c r="K13" s="122"/>
      <c r="L13" s="122"/>
      <c r="M13" s="99">
        <v>52</v>
      </c>
      <c r="N13" s="98">
        <v>0.497</v>
      </c>
      <c r="O13" s="98">
        <v>0.30399999999999999</v>
      </c>
      <c r="P13" s="98">
        <v>0.19900000000000001</v>
      </c>
      <c r="Q13" s="98">
        <f t="shared" si="5"/>
        <v>0</v>
      </c>
      <c r="R13" s="44">
        <f t="shared" si="2"/>
        <v>0</v>
      </c>
      <c r="S13" s="44">
        <f t="shared" si="3"/>
        <v>0</v>
      </c>
      <c r="T13" s="100">
        <f t="shared" si="4"/>
        <v>0</v>
      </c>
      <c r="U13" s="24"/>
      <c r="V13" s="24"/>
      <c r="W13" s="168"/>
      <c r="X13" s="169"/>
      <c r="Y13" s="169"/>
      <c r="Z13" s="169"/>
      <c r="AA13" s="169"/>
      <c r="AB13" s="56"/>
      <c r="AC13" s="57"/>
      <c r="AD13" s="18"/>
      <c r="AE13" s="18"/>
      <c r="AF13" s="18"/>
      <c r="AG13" s="18"/>
      <c r="AH13" s="18"/>
      <c r="AI13" s="18"/>
      <c r="AJ13" s="18"/>
      <c r="AK13" s="18"/>
      <c r="AL13" s="18"/>
      <c r="AM13" s="24"/>
      <c r="AN13" s="24"/>
    </row>
    <row r="14" spans="1:45" s="14" customFormat="1" ht="35.1" customHeight="1" thickTop="1" thickBot="1" x14ac:dyDescent="0.4">
      <c r="A14" s="91" t="s">
        <v>49</v>
      </c>
      <c r="B14" s="75">
        <v>107</v>
      </c>
      <c r="C14" s="113"/>
      <c r="D14" s="114"/>
      <c r="E14" s="75">
        <v>52</v>
      </c>
      <c r="F14" s="92">
        <f t="shared" si="0"/>
        <v>0</v>
      </c>
      <c r="G14" s="70"/>
      <c r="H14" s="101" t="s">
        <v>50</v>
      </c>
      <c r="I14" s="102">
        <v>8</v>
      </c>
      <c r="J14" s="102">
        <v>154</v>
      </c>
      <c r="K14" s="123"/>
      <c r="L14" s="123"/>
      <c r="M14" s="103">
        <v>52</v>
      </c>
      <c r="N14" s="102">
        <v>0.497</v>
      </c>
      <c r="O14" s="102">
        <v>0.30399999999999999</v>
      </c>
      <c r="P14" s="98">
        <v>0.19900000000000001</v>
      </c>
      <c r="Q14" s="102">
        <f t="shared" si="5"/>
        <v>0</v>
      </c>
      <c r="R14" s="44">
        <f t="shared" si="2"/>
        <v>0</v>
      </c>
      <c r="S14" s="44">
        <f t="shared" si="3"/>
        <v>0</v>
      </c>
      <c r="T14" s="104">
        <f t="shared" si="4"/>
        <v>0</v>
      </c>
      <c r="U14" s="24"/>
      <c r="V14" s="24"/>
      <c r="W14" s="24"/>
      <c r="X14" s="24"/>
      <c r="Y14" s="24"/>
      <c r="Z14" s="24"/>
      <c r="AA14" s="47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24"/>
      <c r="AN14" s="24"/>
    </row>
    <row r="15" spans="1:45" s="14" customFormat="1" ht="35.1" customHeight="1" thickTop="1" thickBot="1" x14ac:dyDescent="0.4">
      <c r="A15" s="91" t="s">
        <v>51</v>
      </c>
      <c r="B15" s="75">
        <v>56</v>
      </c>
      <c r="C15" s="113"/>
      <c r="D15" s="114"/>
      <c r="E15" s="75">
        <v>52</v>
      </c>
      <c r="F15" s="92">
        <f t="shared" si="0"/>
        <v>0</v>
      </c>
      <c r="G15" s="70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50"/>
      <c r="U15" s="24"/>
      <c r="V15" s="24"/>
      <c r="W15" s="24"/>
      <c r="X15" s="24"/>
      <c r="Y15" s="24"/>
      <c r="Z15" s="24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24"/>
      <c r="AN15" s="24"/>
    </row>
    <row r="16" spans="1:45" s="14" customFormat="1" ht="35.1" customHeight="1" thickTop="1" thickBot="1" x14ac:dyDescent="0.4">
      <c r="A16" s="91" t="s">
        <v>52</v>
      </c>
      <c r="B16" s="75">
        <v>447</v>
      </c>
      <c r="C16" s="113"/>
      <c r="D16" s="114"/>
      <c r="E16" s="75">
        <v>52</v>
      </c>
      <c r="F16" s="92">
        <f t="shared" si="0"/>
        <v>0</v>
      </c>
      <c r="G16" s="70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24"/>
      <c r="AN16" s="24"/>
    </row>
    <row r="17" spans="1:40" s="14" customFormat="1" ht="35.1" customHeight="1" thickTop="1" thickBot="1" x14ac:dyDescent="0.4">
      <c r="A17" s="91" t="s">
        <v>53</v>
      </c>
      <c r="B17" s="75">
        <v>109</v>
      </c>
      <c r="C17" s="113"/>
      <c r="D17" s="114"/>
      <c r="E17" s="75">
        <v>52</v>
      </c>
      <c r="F17" s="92">
        <f t="shared" si="0"/>
        <v>0</v>
      </c>
      <c r="G17" s="70"/>
      <c r="H17" s="71" t="s">
        <v>54</v>
      </c>
      <c r="I17" s="12"/>
      <c r="J17" s="51"/>
      <c r="K17" s="51"/>
      <c r="L17" s="51"/>
      <c r="M17" s="51"/>
      <c r="N17" s="51"/>
      <c r="O17" s="52"/>
      <c r="P17" s="51"/>
      <c r="Q17" s="51"/>
      <c r="R17" s="53"/>
      <c r="S17" s="53"/>
      <c r="T17" s="53"/>
      <c r="U17" s="54"/>
      <c r="V17" s="24"/>
      <c r="W17" s="24"/>
      <c r="X17" s="24"/>
      <c r="Y17" s="24"/>
      <c r="Z17" s="24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24"/>
      <c r="AN17" s="24"/>
    </row>
    <row r="18" spans="1:40" s="14" customFormat="1" ht="35.1" customHeight="1" thickTop="1" thickBot="1" x14ac:dyDescent="0.4">
      <c r="A18" s="85" t="s">
        <v>55</v>
      </c>
      <c r="B18" s="86">
        <v>286</v>
      </c>
      <c r="C18" s="115"/>
      <c r="D18" s="116"/>
      <c r="E18" s="86">
        <v>52</v>
      </c>
      <c r="F18" s="87">
        <f t="shared" si="0"/>
        <v>0</v>
      </c>
      <c r="G18" s="70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24"/>
      <c r="AN18" s="24"/>
    </row>
    <row r="19" spans="1:40" s="14" customFormat="1" ht="35.1" customHeight="1" thickTop="1" x14ac:dyDescent="0.45">
      <c r="A19" s="91" t="s">
        <v>56</v>
      </c>
      <c r="B19" s="75">
        <f>223.25*3</f>
        <v>669.75</v>
      </c>
      <c r="C19" s="113"/>
      <c r="D19" s="114"/>
      <c r="E19" s="75">
        <v>52</v>
      </c>
      <c r="F19" s="92">
        <f t="shared" si="0"/>
        <v>0</v>
      </c>
      <c r="G19" s="70"/>
      <c r="H19" s="186" t="s">
        <v>57</v>
      </c>
      <c r="I19" s="187"/>
      <c r="J19" s="187"/>
      <c r="K19" s="187"/>
      <c r="L19" s="187"/>
      <c r="M19" s="153"/>
      <c r="N19" s="153"/>
      <c r="O19" s="153"/>
      <c r="P19" s="153"/>
      <c r="Q19" s="153"/>
      <c r="R19" s="153"/>
      <c r="S19" s="154"/>
      <c r="T19" s="24"/>
      <c r="U19" s="24"/>
      <c r="V19" s="24"/>
      <c r="W19" s="24"/>
      <c r="X19" s="24"/>
      <c r="Y19" s="24"/>
      <c r="Z19" s="24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24"/>
      <c r="AN19" s="24"/>
    </row>
    <row r="20" spans="1:40" s="14" customFormat="1" ht="35.1" customHeight="1" x14ac:dyDescent="0.35">
      <c r="A20" s="37" t="s">
        <v>58</v>
      </c>
      <c r="B20" s="39">
        <f>143*3</f>
        <v>429</v>
      </c>
      <c r="C20" s="117"/>
      <c r="D20" s="118"/>
      <c r="E20" s="39">
        <v>52</v>
      </c>
      <c r="F20" s="65">
        <f t="shared" si="0"/>
        <v>0</v>
      </c>
      <c r="G20" s="70"/>
      <c r="H20" s="188" t="s">
        <v>59</v>
      </c>
      <c r="I20" s="189"/>
      <c r="J20" s="189"/>
      <c r="K20" s="189"/>
      <c r="L20" s="189"/>
      <c r="M20" s="24"/>
      <c r="N20" s="24"/>
      <c r="O20" s="24"/>
      <c r="P20" s="24"/>
      <c r="Q20" s="24"/>
      <c r="R20" s="24"/>
      <c r="S20" s="155"/>
      <c r="T20" s="24"/>
      <c r="U20" s="24"/>
      <c r="V20" s="24"/>
      <c r="W20" s="24"/>
      <c r="X20" s="24"/>
      <c r="Y20" s="24"/>
      <c r="Z20" s="24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24"/>
      <c r="AN20" s="24"/>
    </row>
    <row r="21" spans="1:40" s="14" customFormat="1" ht="35.1" customHeight="1" x14ac:dyDescent="0.35">
      <c r="A21" s="91" t="s">
        <v>60</v>
      </c>
      <c r="B21" s="75">
        <v>893</v>
      </c>
      <c r="C21" s="113"/>
      <c r="D21" s="114"/>
      <c r="E21" s="75">
        <v>52</v>
      </c>
      <c r="F21" s="92">
        <f t="shared" si="0"/>
        <v>0</v>
      </c>
      <c r="G21" s="70"/>
      <c r="H21" s="190"/>
      <c r="I21" s="191"/>
      <c r="J21" s="191"/>
      <c r="K21" s="191"/>
      <c r="L21" s="191"/>
      <c r="M21" s="24"/>
      <c r="N21" s="24"/>
      <c r="O21" s="24"/>
      <c r="P21" s="24"/>
      <c r="Q21" s="24"/>
      <c r="R21" s="24"/>
      <c r="S21" s="155"/>
      <c r="T21" s="24"/>
      <c r="U21" s="24"/>
      <c r="V21" s="24"/>
      <c r="W21" s="24"/>
      <c r="X21" s="24"/>
      <c r="Y21" s="24"/>
      <c r="Z21" s="24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24"/>
      <c r="AN21" s="24"/>
    </row>
    <row r="22" spans="1:40" s="14" customFormat="1" ht="35.1" customHeight="1" x14ac:dyDescent="0.4">
      <c r="A22" s="37" t="s">
        <v>61</v>
      </c>
      <c r="B22" s="39">
        <v>218</v>
      </c>
      <c r="C22" s="117"/>
      <c r="D22" s="118"/>
      <c r="E22" s="39">
        <v>52</v>
      </c>
      <c r="F22" s="65">
        <f t="shared" si="0"/>
        <v>0</v>
      </c>
      <c r="G22" s="70"/>
      <c r="H22" s="156" t="s">
        <v>62</v>
      </c>
      <c r="I22" s="148"/>
      <c r="J22" s="149"/>
      <c r="K22" s="160" t="s">
        <v>63</v>
      </c>
      <c r="L22" s="161" t="s">
        <v>64</v>
      </c>
      <c r="M22" s="24"/>
      <c r="N22" s="24"/>
      <c r="O22" s="24"/>
      <c r="P22" s="24"/>
      <c r="Q22" s="24"/>
      <c r="R22" s="24"/>
      <c r="S22" s="155"/>
      <c r="T22" s="24"/>
      <c r="U22" s="24"/>
      <c r="V22" s="24"/>
      <c r="W22" s="24"/>
      <c r="X22" s="24"/>
      <c r="Y22" s="24"/>
      <c r="Z22" s="24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24"/>
      <c r="AN22" s="24"/>
    </row>
    <row r="23" spans="1:40" s="14" customFormat="1" ht="35.1" customHeight="1" x14ac:dyDescent="0.35">
      <c r="A23" s="91" t="s">
        <v>65</v>
      </c>
      <c r="B23" s="75">
        <v>572</v>
      </c>
      <c r="C23" s="113"/>
      <c r="D23" s="114"/>
      <c r="E23" s="75">
        <v>52</v>
      </c>
      <c r="F23" s="92">
        <f t="shared" si="0"/>
        <v>0</v>
      </c>
      <c r="G23" s="70"/>
      <c r="H23" s="157" t="s">
        <v>66</v>
      </c>
      <c r="I23" s="143"/>
      <c r="J23" s="144"/>
      <c r="K23" s="162"/>
      <c r="L23" s="150">
        <f>PRODUCT(K23*267)</f>
        <v>0</v>
      </c>
      <c r="M23" s="24"/>
      <c r="N23" s="24"/>
      <c r="O23" s="24"/>
      <c r="P23" s="24"/>
      <c r="Q23" s="24"/>
      <c r="R23" s="24"/>
      <c r="S23" s="155"/>
      <c r="T23" s="24"/>
      <c r="U23" s="24"/>
      <c r="V23" s="24"/>
      <c r="W23" s="24"/>
      <c r="X23" s="24"/>
      <c r="Y23" s="24"/>
      <c r="Z23" s="24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24"/>
      <c r="AN23" s="24"/>
    </row>
    <row r="24" spans="1:40" s="14" customFormat="1" ht="35.1" customHeight="1" x14ac:dyDescent="0.35">
      <c r="A24" s="37" t="s">
        <v>67</v>
      </c>
      <c r="B24" s="39">
        <v>1340</v>
      </c>
      <c r="C24" s="117"/>
      <c r="D24" s="118"/>
      <c r="E24" s="39">
        <v>52</v>
      </c>
      <c r="F24" s="65">
        <f t="shared" si="0"/>
        <v>0</v>
      </c>
      <c r="G24" s="70"/>
      <c r="H24" s="157" t="s">
        <v>68</v>
      </c>
      <c r="I24" s="143"/>
      <c r="J24" s="144"/>
      <c r="K24" s="162"/>
      <c r="L24" s="150">
        <f>PRODUCT(K24*64.2)</f>
        <v>0</v>
      </c>
      <c r="M24" s="24"/>
      <c r="N24" s="24"/>
      <c r="O24" s="24"/>
      <c r="P24" s="24"/>
      <c r="Q24" s="24"/>
      <c r="R24" s="24"/>
      <c r="S24" s="155"/>
      <c r="T24" s="24"/>
      <c r="U24" s="24"/>
      <c r="V24" s="24"/>
      <c r="W24" s="24"/>
      <c r="X24" s="24"/>
      <c r="Y24" s="24"/>
      <c r="Z24" s="24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24"/>
      <c r="AN24" s="24"/>
    </row>
    <row r="25" spans="1:40" s="14" customFormat="1" ht="35.1" customHeight="1" x14ac:dyDescent="0.35">
      <c r="A25" s="91" t="s">
        <v>69</v>
      </c>
      <c r="B25" s="75">
        <v>328</v>
      </c>
      <c r="C25" s="113"/>
      <c r="D25" s="114"/>
      <c r="E25" s="75">
        <v>52</v>
      </c>
      <c r="F25" s="92">
        <f t="shared" si="0"/>
        <v>0</v>
      </c>
      <c r="G25" s="70"/>
      <c r="H25" s="157" t="s">
        <v>70</v>
      </c>
      <c r="I25" s="143"/>
      <c r="J25" s="144"/>
      <c r="K25" s="162"/>
      <c r="L25" s="150">
        <f>PRODUCT(K25*181.1)</f>
        <v>0</v>
      </c>
      <c r="M25" s="24"/>
      <c r="N25" s="24"/>
      <c r="O25" s="24"/>
      <c r="P25" s="24"/>
      <c r="Q25" s="24"/>
      <c r="R25" s="24"/>
      <c r="S25" s="155"/>
      <c r="T25" s="24"/>
      <c r="U25" s="24"/>
      <c r="V25" s="24"/>
      <c r="W25" s="24"/>
      <c r="X25" s="24"/>
      <c r="Y25" s="24"/>
      <c r="Z25" s="24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24"/>
      <c r="AN25" s="24"/>
    </row>
    <row r="26" spans="1:40" s="14" customFormat="1" ht="35.1" customHeight="1" x14ac:dyDescent="0.35">
      <c r="A26" s="37" t="s">
        <v>71</v>
      </c>
      <c r="B26" s="39">
        <v>859</v>
      </c>
      <c r="C26" s="117"/>
      <c r="D26" s="118"/>
      <c r="E26" s="39">
        <v>52</v>
      </c>
      <c r="F26" s="65">
        <f t="shared" si="0"/>
        <v>0</v>
      </c>
      <c r="G26" s="70"/>
      <c r="H26" s="157" t="s">
        <v>119</v>
      </c>
      <c r="I26" s="143"/>
      <c r="J26" s="144"/>
      <c r="K26" s="162"/>
      <c r="L26" s="150">
        <f>PRODUCT(K26*177)</f>
        <v>0</v>
      </c>
      <c r="M26" s="24"/>
      <c r="N26" s="24"/>
      <c r="O26" s="24"/>
      <c r="P26" s="24"/>
      <c r="Q26" s="24"/>
      <c r="R26" s="24"/>
      <c r="S26" s="155"/>
      <c r="T26" s="24"/>
      <c r="U26" s="24"/>
      <c r="V26" s="24"/>
      <c r="W26" s="24"/>
      <c r="X26" s="24"/>
      <c r="Y26" s="24"/>
      <c r="Z26" s="24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24"/>
      <c r="AN26" s="24"/>
    </row>
    <row r="27" spans="1:40" s="14" customFormat="1" ht="35.1" customHeight="1" x14ac:dyDescent="0.35">
      <c r="A27" s="91" t="s">
        <v>72</v>
      </c>
      <c r="B27" s="75">
        <v>1787</v>
      </c>
      <c r="C27" s="113"/>
      <c r="D27" s="114"/>
      <c r="E27" s="75">
        <v>52</v>
      </c>
      <c r="F27" s="92">
        <f t="shared" si="0"/>
        <v>0</v>
      </c>
      <c r="G27" s="70"/>
      <c r="H27" s="157" t="s">
        <v>120</v>
      </c>
      <c r="I27" s="143"/>
      <c r="J27" s="144"/>
      <c r="K27" s="162"/>
      <c r="L27" s="150">
        <f>PRODUCT(K27*130)</f>
        <v>0</v>
      </c>
      <c r="M27" s="24"/>
      <c r="N27" s="24"/>
      <c r="O27" s="24"/>
      <c r="P27" s="24"/>
      <c r="Q27" s="24"/>
      <c r="R27" s="24"/>
      <c r="S27" s="155"/>
      <c r="T27" s="24"/>
      <c r="U27" s="24"/>
      <c r="V27" s="24"/>
      <c r="W27" s="24"/>
      <c r="X27" s="24"/>
      <c r="Y27" s="24"/>
      <c r="Z27" s="24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24"/>
      <c r="AN27" s="24"/>
    </row>
    <row r="28" spans="1:40" s="14" customFormat="1" ht="35.1" customHeight="1" x14ac:dyDescent="0.35">
      <c r="A28" s="37" t="s">
        <v>73</v>
      </c>
      <c r="B28" s="39">
        <v>437</v>
      </c>
      <c r="C28" s="117"/>
      <c r="D28" s="118"/>
      <c r="E28" s="39">
        <v>52</v>
      </c>
      <c r="F28" s="65">
        <f t="shared" si="0"/>
        <v>0</v>
      </c>
      <c r="G28" s="70"/>
      <c r="H28" s="157" t="s">
        <v>74</v>
      </c>
      <c r="I28" s="143"/>
      <c r="J28" s="144"/>
      <c r="K28" s="162"/>
      <c r="L28" s="150">
        <f>PRODUCT(K28*269)</f>
        <v>0</v>
      </c>
      <c r="M28" s="24"/>
      <c r="N28" s="24"/>
      <c r="O28" s="24"/>
      <c r="P28" s="24"/>
      <c r="Q28" s="24"/>
      <c r="R28" s="24"/>
      <c r="S28" s="155"/>
      <c r="T28" s="24"/>
      <c r="U28" s="24"/>
      <c r="V28" s="24"/>
      <c r="W28" s="24"/>
      <c r="X28" s="24"/>
      <c r="Y28" s="24"/>
      <c r="Z28" s="24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24"/>
      <c r="AN28" s="24"/>
    </row>
    <row r="29" spans="1:40" s="14" customFormat="1" ht="35.1" customHeight="1" x14ac:dyDescent="0.35">
      <c r="A29" s="91" t="s">
        <v>75</v>
      </c>
      <c r="B29" s="75">
        <v>1145</v>
      </c>
      <c r="C29" s="113"/>
      <c r="D29" s="114"/>
      <c r="E29" s="75">
        <v>52</v>
      </c>
      <c r="F29" s="92">
        <f t="shared" si="0"/>
        <v>0</v>
      </c>
      <c r="G29" s="70"/>
      <c r="H29" s="157" t="s">
        <v>76</v>
      </c>
      <c r="I29" s="143"/>
      <c r="J29" s="144"/>
      <c r="K29" s="162"/>
      <c r="L29" s="150">
        <f>PRODUCT(K29*50)</f>
        <v>0</v>
      </c>
      <c r="M29" s="24"/>
      <c r="N29" s="24"/>
      <c r="O29" s="24"/>
      <c r="P29" s="24"/>
      <c r="Q29" s="24"/>
      <c r="R29" s="24"/>
      <c r="S29" s="155"/>
      <c r="T29" s="24"/>
      <c r="U29" s="24"/>
      <c r="V29" s="24"/>
      <c r="W29" s="24"/>
      <c r="X29" s="24"/>
      <c r="Y29" s="24"/>
      <c r="Z29" s="24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4"/>
      <c r="AN29" s="24"/>
    </row>
    <row r="30" spans="1:40" s="14" customFormat="1" ht="35.1" customHeight="1" thickBot="1" x14ac:dyDescent="0.4">
      <c r="A30" s="37" t="s">
        <v>77</v>
      </c>
      <c r="B30" s="39">
        <v>2234</v>
      </c>
      <c r="C30" s="117"/>
      <c r="D30" s="118"/>
      <c r="E30" s="39">
        <v>52</v>
      </c>
      <c r="F30" s="65">
        <f t="shared" si="0"/>
        <v>0</v>
      </c>
      <c r="G30" s="70"/>
      <c r="H30" s="157" t="s">
        <v>78</v>
      </c>
      <c r="I30" s="143"/>
      <c r="J30" s="145"/>
      <c r="K30" s="162"/>
      <c r="L30" s="151">
        <f>PRODUCT(K30*193)</f>
        <v>0</v>
      </c>
      <c r="M30" s="24"/>
      <c r="N30" s="24"/>
      <c r="O30" s="24"/>
      <c r="P30" s="24"/>
      <c r="Q30" s="24"/>
      <c r="R30" s="24"/>
      <c r="S30" s="155"/>
      <c r="T30" s="24"/>
      <c r="U30" s="24"/>
      <c r="V30" s="24"/>
      <c r="W30" s="24"/>
      <c r="X30" s="24"/>
      <c r="Y30" s="24"/>
      <c r="Z30" s="24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24"/>
      <c r="AN30" s="24"/>
    </row>
    <row r="31" spans="1:40" s="14" customFormat="1" ht="35.1" customHeight="1" thickBot="1" x14ac:dyDescent="0.4">
      <c r="A31" s="91" t="s">
        <v>79</v>
      </c>
      <c r="B31" s="75">
        <v>1431</v>
      </c>
      <c r="C31" s="113"/>
      <c r="D31" s="114"/>
      <c r="E31" s="75">
        <v>52</v>
      </c>
      <c r="F31" s="92">
        <f t="shared" si="0"/>
        <v>0</v>
      </c>
      <c r="G31" s="70"/>
      <c r="H31" s="157" t="s">
        <v>80</v>
      </c>
      <c r="I31" s="146"/>
      <c r="J31" s="147">
        <f>SUM(J23:J30)</f>
        <v>0</v>
      </c>
      <c r="K31" s="162"/>
      <c r="L31" s="150">
        <f>PRODUCT(K31*131)</f>
        <v>0</v>
      </c>
      <c r="M31" s="24"/>
      <c r="N31" s="24"/>
      <c r="O31" s="24"/>
      <c r="P31" s="24"/>
      <c r="Q31" s="24"/>
      <c r="R31" s="164"/>
      <c r="S31" s="165"/>
      <c r="T31" s="24"/>
      <c r="U31" s="24"/>
      <c r="V31" s="24"/>
      <c r="W31" s="24"/>
      <c r="X31" s="24"/>
      <c r="Y31" s="24"/>
      <c r="Z31" s="24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24"/>
      <c r="AN31" s="24"/>
    </row>
    <row r="32" spans="1:40" s="14" customFormat="1" ht="35.1" customHeight="1" thickBot="1" x14ac:dyDescent="0.4">
      <c r="A32" s="37" t="s">
        <v>81</v>
      </c>
      <c r="B32" s="39">
        <v>2681</v>
      </c>
      <c r="C32" s="117"/>
      <c r="D32" s="118"/>
      <c r="E32" s="39">
        <v>52</v>
      </c>
      <c r="F32" s="65">
        <f t="shared" si="0"/>
        <v>0</v>
      </c>
      <c r="G32" s="70"/>
      <c r="H32" s="158"/>
      <c r="I32" s="24"/>
      <c r="J32" s="24"/>
      <c r="K32" s="24"/>
      <c r="L32" s="152">
        <f>SUM(L24:L31)</f>
        <v>0</v>
      </c>
      <c r="M32" s="24"/>
      <c r="N32" s="24"/>
      <c r="O32" s="24"/>
      <c r="P32" s="24"/>
      <c r="Q32" s="24"/>
      <c r="R32" s="192" t="s">
        <v>82</v>
      </c>
      <c r="S32" s="193"/>
      <c r="T32" s="24"/>
      <c r="U32" s="24"/>
      <c r="V32" s="24"/>
      <c r="W32" s="24"/>
      <c r="X32" s="24"/>
      <c r="Y32" s="24"/>
      <c r="Z32" s="24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24"/>
      <c r="AN32" s="24"/>
    </row>
    <row r="33" spans="1:40" s="14" customFormat="1" ht="35.1" customHeight="1" thickBot="1" x14ac:dyDescent="0.4">
      <c r="A33" s="91" t="s">
        <v>83</v>
      </c>
      <c r="B33" s="75">
        <v>1717</v>
      </c>
      <c r="C33" s="113"/>
      <c r="D33" s="114"/>
      <c r="E33" s="75">
        <v>52</v>
      </c>
      <c r="F33" s="92">
        <f t="shared" si="0"/>
        <v>0</v>
      </c>
      <c r="G33" s="70"/>
      <c r="H33" s="163"/>
      <c r="I33" s="159"/>
      <c r="J33" s="159"/>
      <c r="K33" s="159"/>
      <c r="L33" s="159"/>
      <c r="M33" s="159"/>
      <c r="N33" s="159"/>
      <c r="O33" s="159"/>
      <c r="P33" s="159"/>
      <c r="Q33" s="159"/>
      <c r="R33" s="194"/>
      <c r="S33" s="195"/>
      <c r="T33" s="24"/>
      <c r="U33" s="24"/>
      <c r="V33" s="24"/>
      <c r="W33" s="24"/>
      <c r="X33" s="24"/>
      <c r="Y33" s="24"/>
      <c r="Z33" s="24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24"/>
      <c r="AN33" s="24"/>
    </row>
    <row r="34" spans="1:40" s="14" customFormat="1" ht="35.1" customHeight="1" thickTop="1" x14ac:dyDescent="0.35">
      <c r="A34" s="37" t="s">
        <v>84</v>
      </c>
      <c r="B34" s="39">
        <v>4467</v>
      </c>
      <c r="C34" s="117"/>
      <c r="D34" s="118"/>
      <c r="E34" s="39">
        <v>52</v>
      </c>
      <c r="F34" s="65">
        <f t="shared" si="0"/>
        <v>0</v>
      </c>
      <c r="G34" s="70"/>
      <c r="H34" s="18" t="s">
        <v>85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39"/>
      <c r="AC34" s="24"/>
      <c r="AD34" s="24"/>
      <c r="AE34" s="24"/>
      <c r="AF34" s="24"/>
      <c r="AG34" s="39"/>
      <c r="AH34" s="39"/>
      <c r="AI34" s="24"/>
      <c r="AJ34" s="39"/>
      <c r="AK34" s="39"/>
      <c r="AL34" s="39"/>
      <c r="AM34" s="24"/>
      <c r="AN34" s="24"/>
    </row>
    <row r="35" spans="1:40" s="14" customFormat="1" ht="35.1" customHeight="1" thickBot="1" x14ac:dyDescent="0.4">
      <c r="A35" s="91" t="s">
        <v>86</v>
      </c>
      <c r="B35" s="75">
        <v>2862</v>
      </c>
      <c r="C35" s="113"/>
      <c r="D35" s="114"/>
      <c r="E35" s="75">
        <v>52</v>
      </c>
      <c r="F35" s="92">
        <f t="shared" si="0"/>
        <v>0</v>
      </c>
      <c r="G35" s="70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39"/>
      <c r="AC35" s="24"/>
      <c r="AD35" s="24"/>
      <c r="AE35" s="24"/>
      <c r="AF35" s="24"/>
      <c r="AG35" s="39"/>
      <c r="AH35" s="39"/>
      <c r="AI35" s="24"/>
      <c r="AJ35" s="39"/>
      <c r="AK35" s="39"/>
      <c r="AL35" s="39"/>
      <c r="AM35" s="24"/>
      <c r="AN35" s="24"/>
    </row>
    <row r="36" spans="1:40" s="14" customFormat="1" ht="35.1" customHeight="1" thickTop="1" x14ac:dyDescent="0.45">
      <c r="A36" s="88" t="s">
        <v>87</v>
      </c>
      <c r="B36" s="89">
        <v>6701</v>
      </c>
      <c r="C36" s="119"/>
      <c r="D36" s="120"/>
      <c r="E36" s="89">
        <v>52</v>
      </c>
      <c r="F36" s="90">
        <f t="shared" si="0"/>
        <v>0</v>
      </c>
      <c r="G36" s="70"/>
      <c r="H36" s="186" t="s">
        <v>125</v>
      </c>
      <c r="I36" s="187"/>
      <c r="J36" s="187"/>
      <c r="K36" s="187"/>
      <c r="L36" s="187"/>
      <c r="M36" s="153"/>
      <c r="N36" s="153"/>
      <c r="O36" s="153"/>
      <c r="P36" s="153"/>
      <c r="Q36" s="153"/>
      <c r="R36" s="153"/>
      <c r="S36" s="154"/>
      <c r="T36" s="24"/>
      <c r="U36" s="24"/>
      <c r="V36" s="24"/>
      <c r="W36" s="24"/>
      <c r="X36" s="24"/>
      <c r="Y36" s="24"/>
      <c r="Z36" s="24"/>
      <c r="AA36" s="24"/>
      <c r="AB36" s="39"/>
      <c r="AC36" s="24"/>
      <c r="AD36" s="24"/>
      <c r="AE36" s="24"/>
      <c r="AF36" s="24"/>
      <c r="AG36" s="39"/>
      <c r="AH36" s="39"/>
      <c r="AI36" s="24"/>
      <c r="AJ36" s="39"/>
      <c r="AK36" s="39"/>
      <c r="AL36" s="39"/>
      <c r="AM36" s="24"/>
      <c r="AN36" s="24"/>
    </row>
    <row r="37" spans="1:40" s="14" customFormat="1" ht="35.1" customHeight="1" thickBot="1" x14ac:dyDescent="0.4">
      <c r="A37" s="37" t="s">
        <v>88</v>
      </c>
      <c r="B37" s="39">
        <v>4294</v>
      </c>
      <c r="C37" s="121"/>
      <c r="D37" s="167"/>
      <c r="E37" s="39">
        <v>52</v>
      </c>
      <c r="F37" s="66">
        <f t="shared" si="0"/>
        <v>0</v>
      </c>
      <c r="G37" s="70"/>
      <c r="H37" s="188" t="s">
        <v>59</v>
      </c>
      <c r="I37" s="189"/>
      <c r="J37" s="189"/>
      <c r="K37" s="189"/>
      <c r="L37" s="189"/>
      <c r="M37" s="24"/>
      <c r="N37" s="24"/>
      <c r="O37" s="24"/>
      <c r="P37" s="24"/>
      <c r="Q37" s="24"/>
      <c r="R37" s="24"/>
      <c r="S37" s="155"/>
      <c r="T37" s="24"/>
      <c r="U37" s="24"/>
      <c r="V37" s="24"/>
      <c r="W37" s="24"/>
      <c r="X37" s="24"/>
      <c r="Y37" s="24"/>
      <c r="Z37" s="24"/>
      <c r="AA37" s="24"/>
      <c r="AB37" s="39"/>
      <c r="AC37" s="24"/>
      <c r="AD37" s="24"/>
      <c r="AE37" s="24"/>
      <c r="AF37" s="24"/>
      <c r="AG37" s="39"/>
      <c r="AH37" s="39"/>
      <c r="AI37" s="24"/>
      <c r="AJ37" s="39"/>
      <c r="AK37" s="39"/>
      <c r="AL37" s="39"/>
      <c r="AM37" s="24"/>
      <c r="AN37" s="24"/>
    </row>
    <row r="38" spans="1:40" s="14" customFormat="1" ht="35.1" customHeight="1" thickTop="1" x14ac:dyDescent="0.35">
      <c r="A38" s="37"/>
      <c r="B38" s="39"/>
      <c r="C38" s="39"/>
      <c r="D38" s="39"/>
      <c r="E38" s="39"/>
      <c r="F38" s="68"/>
      <c r="G38" s="70"/>
      <c r="H38" s="190"/>
      <c r="I38" s="191"/>
      <c r="J38" s="191"/>
      <c r="K38" s="191"/>
      <c r="L38" s="191"/>
      <c r="M38" s="24"/>
      <c r="N38" s="24"/>
      <c r="O38" s="24"/>
      <c r="P38" s="24"/>
      <c r="Q38" s="24"/>
      <c r="R38" s="24"/>
      <c r="S38" s="155"/>
      <c r="T38" s="24"/>
      <c r="U38" s="24"/>
      <c r="V38" s="24"/>
      <c r="W38" s="24"/>
      <c r="X38" s="24"/>
      <c r="Y38" s="24"/>
      <c r="Z38" s="24"/>
      <c r="AA38" s="24"/>
      <c r="AB38" s="39"/>
      <c r="AC38" s="24"/>
      <c r="AD38" s="24"/>
      <c r="AE38" s="24"/>
      <c r="AF38" s="24"/>
      <c r="AG38" s="39"/>
      <c r="AH38" s="39"/>
      <c r="AI38" s="24"/>
      <c r="AJ38" s="39"/>
      <c r="AK38" s="39"/>
      <c r="AL38" s="39"/>
      <c r="AM38" s="24"/>
      <c r="AN38" s="24"/>
    </row>
    <row r="39" spans="1:40" s="14" customFormat="1" ht="35.1" customHeight="1" x14ac:dyDescent="0.4">
      <c r="A39" s="183" t="s">
        <v>89</v>
      </c>
      <c r="B39" s="184"/>
      <c r="C39" s="184"/>
      <c r="D39" s="184"/>
      <c r="E39" s="184"/>
      <c r="F39" s="185"/>
      <c r="G39" s="70"/>
      <c r="H39" s="171" t="s">
        <v>128</v>
      </c>
      <c r="I39" s="148"/>
      <c r="J39" s="149"/>
      <c r="K39" s="160" t="s">
        <v>63</v>
      </c>
      <c r="L39" s="161" t="s">
        <v>64</v>
      </c>
      <c r="M39" s="24"/>
      <c r="N39" s="24"/>
      <c r="O39" s="24"/>
      <c r="P39" s="24"/>
      <c r="Q39" s="24"/>
      <c r="R39" s="24"/>
      <c r="S39" s="155"/>
      <c r="T39" s="24"/>
      <c r="U39" s="24"/>
      <c r="V39" s="24"/>
      <c r="W39" s="24"/>
      <c r="X39" s="24"/>
      <c r="Y39" s="24"/>
      <c r="Z39" s="24"/>
      <c r="AA39" s="24"/>
      <c r="AB39" s="39"/>
      <c r="AC39" s="24"/>
      <c r="AD39" s="24"/>
      <c r="AE39" s="24"/>
      <c r="AF39" s="24"/>
      <c r="AG39" s="39"/>
      <c r="AH39" s="39"/>
      <c r="AI39" s="24"/>
      <c r="AJ39" s="39"/>
      <c r="AK39" s="39"/>
      <c r="AL39" s="39"/>
      <c r="AM39" s="24"/>
      <c r="AN39" s="24"/>
    </row>
    <row r="40" spans="1:40" s="14" customFormat="1" ht="44.25" customHeight="1" thickBot="1" x14ac:dyDescent="0.4">
      <c r="A40" s="60"/>
      <c r="B40" s="39"/>
      <c r="C40" s="77" t="s">
        <v>90</v>
      </c>
      <c r="D40" s="39"/>
      <c r="E40" s="39"/>
      <c r="F40" s="170"/>
      <c r="G40" s="70"/>
      <c r="H40" s="157" t="s">
        <v>133</v>
      </c>
      <c r="I40" s="143"/>
      <c r="J40" s="144"/>
      <c r="K40" s="162"/>
      <c r="L40" s="150">
        <v>1</v>
      </c>
      <c r="M40" s="24"/>
      <c r="N40" s="24"/>
      <c r="O40" s="24"/>
      <c r="P40" s="24"/>
      <c r="Q40" s="24"/>
      <c r="R40" s="24"/>
      <c r="S40" s="155"/>
      <c r="T40" s="24"/>
      <c r="U40" s="24"/>
      <c r="V40" s="24"/>
      <c r="W40" s="24"/>
      <c r="X40" s="24"/>
      <c r="Y40" s="24"/>
      <c r="Z40" s="24"/>
      <c r="AA40" s="24"/>
      <c r="AB40" s="39"/>
      <c r="AC40" s="24"/>
      <c r="AD40" s="24"/>
      <c r="AE40" s="24"/>
      <c r="AF40" s="24"/>
      <c r="AG40" s="39"/>
      <c r="AH40" s="39"/>
      <c r="AI40" s="24"/>
      <c r="AJ40" s="39"/>
      <c r="AK40" s="39"/>
      <c r="AL40" s="39"/>
      <c r="AM40" s="24"/>
      <c r="AN40" s="24"/>
    </row>
    <row r="41" spans="1:40" s="14" customFormat="1" ht="35.1" customHeight="1" thickTop="1" thickBot="1" x14ac:dyDescent="0.4">
      <c r="A41" s="74" t="s">
        <v>91</v>
      </c>
      <c r="B41" s="39"/>
      <c r="C41" s="126"/>
      <c r="D41" s="127"/>
      <c r="E41" s="39"/>
      <c r="F41" s="105">
        <f>(C41)*7.6*2000</f>
        <v>0</v>
      </c>
      <c r="G41" s="70"/>
      <c r="H41" s="157" t="s">
        <v>123</v>
      </c>
      <c r="I41" s="143"/>
      <c r="J41" s="144"/>
      <c r="K41" s="162"/>
      <c r="L41" s="150">
        <f>PRODUCT(K41*225)</f>
        <v>0</v>
      </c>
      <c r="M41" s="24"/>
      <c r="N41" s="24"/>
      <c r="O41" s="24"/>
      <c r="P41" s="24"/>
      <c r="Q41" s="24"/>
      <c r="R41" s="24"/>
      <c r="S41" s="155"/>
      <c r="T41" s="24"/>
      <c r="U41" s="24"/>
      <c r="V41" s="24"/>
      <c r="W41" s="24"/>
      <c r="X41" s="24"/>
      <c r="Y41" s="24"/>
      <c r="Z41" s="24"/>
      <c r="AA41" s="24"/>
      <c r="AB41" s="39"/>
      <c r="AC41" s="24"/>
      <c r="AD41" s="24"/>
      <c r="AE41" s="24"/>
      <c r="AF41" s="24"/>
      <c r="AG41" s="39"/>
      <c r="AH41" s="39"/>
      <c r="AI41" s="24"/>
      <c r="AJ41" s="39"/>
      <c r="AK41" s="39"/>
      <c r="AL41" s="39"/>
      <c r="AM41" s="24"/>
      <c r="AN41" s="24"/>
    </row>
    <row r="42" spans="1:40" s="14" customFormat="1" ht="35.1" customHeight="1" thickTop="1" thickBot="1" x14ac:dyDescent="0.4">
      <c r="A42" s="72"/>
      <c r="B42" s="39"/>
      <c r="C42" s="128"/>
      <c r="D42" s="129" t="s">
        <v>92</v>
      </c>
      <c r="E42" s="39"/>
      <c r="F42" s="23"/>
      <c r="G42" s="70"/>
      <c r="H42" s="157" t="s">
        <v>122</v>
      </c>
      <c r="I42" s="143"/>
      <c r="J42" s="144"/>
      <c r="K42" s="162"/>
      <c r="L42" s="150">
        <f>PRODUCT(K42*10.9)</f>
        <v>0</v>
      </c>
      <c r="M42" s="24"/>
      <c r="N42" s="24"/>
      <c r="O42" s="24"/>
      <c r="P42" s="24"/>
      <c r="Q42" s="24"/>
      <c r="R42" s="24"/>
      <c r="S42" s="172"/>
      <c r="T42" s="24"/>
      <c r="U42" s="24"/>
      <c r="V42" s="24"/>
      <c r="W42" s="24"/>
      <c r="X42" s="24"/>
      <c r="Y42" s="24"/>
      <c r="Z42" s="24"/>
      <c r="AA42" s="24"/>
      <c r="AB42" s="39"/>
      <c r="AC42" s="24"/>
      <c r="AD42" s="24"/>
      <c r="AE42" s="24"/>
      <c r="AF42" s="24"/>
      <c r="AG42" s="39"/>
      <c r="AH42" s="39"/>
      <c r="AI42" s="24"/>
      <c r="AJ42" s="39"/>
      <c r="AK42" s="39"/>
      <c r="AL42" s="39"/>
      <c r="AM42" s="24"/>
      <c r="AN42" s="24"/>
    </row>
    <row r="43" spans="1:40" s="14" customFormat="1" ht="35.1" customHeight="1" thickTop="1" thickBot="1" x14ac:dyDescent="0.4">
      <c r="A43" s="74" t="s">
        <v>93</v>
      </c>
      <c r="B43" s="75"/>
      <c r="C43" s="130"/>
      <c r="D43" s="126"/>
      <c r="E43" s="39"/>
      <c r="F43" s="105">
        <f>+(D43/43560)*7.6*2000</f>
        <v>0</v>
      </c>
      <c r="G43" s="70"/>
      <c r="H43" s="157" t="s">
        <v>121</v>
      </c>
      <c r="I43" s="143"/>
      <c r="J43" s="144"/>
      <c r="K43" s="162"/>
      <c r="L43" s="150">
        <f>PRODUCT(K43*55)</f>
        <v>0</v>
      </c>
      <c r="M43" s="24"/>
      <c r="N43" s="24"/>
      <c r="O43" s="24"/>
      <c r="P43" s="24"/>
      <c r="Q43" s="24"/>
      <c r="R43" s="24"/>
      <c r="S43" s="155"/>
      <c r="T43" s="24"/>
      <c r="U43" s="24"/>
      <c r="V43" s="24"/>
      <c r="W43" s="24"/>
      <c r="X43" s="24"/>
      <c r="Y43" s="24"/>
      <c r="Z43" s="24"/>
      <c r="AA43" s="24"/>
      <c r="AB43" s="39"/>
      <c r="AC43" s="24"/>
      <c r="AD43" s="24"/>
      <c r="AE43" s="24"/>
      <c r="AF43" s="24"/>
      <c r="AG43" s="39"/>
      <c r="AH43" s="39"/>
      <c r="AI43" s="24"/>
      <c r="AJ43" s="39"/>
      <c r="AK43" s="39"/>
      <c r="AL43" s="39"/>
      <c r="AM43" s="24"/>
      <c r="AN43" s="24"/>
    </row>
    <row r="44" spans="1:40" s="14" customFormat="1" ht="60" customHeight="1" thickTop="1" thickBot="1" x14ac:dyDescent="0.4">
      <c r="A44" s="72"/>
      <c r="B44" s="39"/>
      <c r="C44" s="131" t="s">
        <v>94</v>
      </c>
      <c r="D44" s="128"/>
      <c r="E44" s="39"/>
      <c r="F44" s="23"/>
      <c r="G44" s="70"/>
      <c r="H44" s="157" t="s">
        <v>134</v>
      </c>
      <c r="I44" s="143"/>
      <c r="J44" s="144"/>
      <c r="K44" s="162"/>
      <c r="L44" s="150">
        <f>PRODUCT(K44*48)</f>
        <v>0</v>
      </c>
      <c r="M44" s="24"/>
      <c r="N44" s="24"/>
      <c r="O44" s="24"/>
      <c r="P44" s="24"/>
      <c r="Q44" s="24"/>
      <c r="R44" s="24"/>
      <c r="S44" s="155"/>
      <c r="T44" s="24"/>
      <c r="U44" s="24"/>
      <c r="V44" s="24"/>
      <c r="W44" s="24"/>
      <c r="X44" s="24"/>
      <c r="Y44" s="24"/>
      <c r="Z44" s="24"/>
      <c r="AA44" s="24"/>
      <c r="AB44" s="39"/>
      <c r="AC44" s="24"/>
      <c r="AD44" s="24"/>
      <c r="AE44" s="24"/>
      <c r="AF44" s="24"/>
      <c r="AG44" s="39"/>
      <c r="AH44" s="39"/>
      <c r="AI44" s="24"/>
      <c r="AJ44" s="39"/>
      <c r="AK44" s="39"/>
      <c r="AL44" s="39"/>
      <c r="AM44" s="24"/>
      <c r="AN44" s="24"/>
    </row>
    <row r="45" spans="1:40" s="14" customFormat="1" ht="57.75" customHeight="1" thickTop="1" thickBot="1" x14ac:dyDescent="0.4">
      <c r="A45" s="74" t="s">
        <v>95</v>
      </c>
      <c r="B45" s="75"/>
      <c r="C45" s="126"/>
      <c r="D45" s="130"/>
      <c r="E45" s="39"/>
      <c r="F45" s="105">
        <f>C45*500</f>
        <v>0</v>
      </c>
      <c r="G45" s="70"/>
      <c r="H45" s="157" t="s">
        <v>124</v>
      </c>
      <c r="I45" s="143"/>
      <c r="J45" s="144"/>
      <c r="K45" s="162"/>
      <c r="L45" s="150">
        <f>PRODUCT(K45*84.4)</f>
        <v>0</v>
      </c>
      <c r="M45" s="24"/>
      <c r="N45" s="24"/>
      <c r="O45" s="24"/>
      <c r="P45" s="24"/>
      <c r="Q45" s="24"/>
      <c r="R45" s="196" t="s">
        <v>136</v>
      </c>
      <c r="S45" s="197"/>
      <c r="T45" s="24"/>
      <c r="U45" s="24"/>
      <c r="V45" s="24"/>
      <c r="W45" s="24"/>
      <c r="X45" s="24"/>
      <c r="Y45" s="24"/>
      <c r="Z45" s="24"/>
      <c r="AA45" s="24"/>
      <c r="AB45" s="39"/>
      <c r="AC45" s="24"/>
      <c r="AD45" s="24"/>
      <c r="AE45" s="24"/>
      <c r="AF45" s="24"/>
      <c r="AG45" s="39"/>
      <c r="AH45" s="39"/>
      <c r="AI45" s="24"/>
      <c r="AJ45" s="39"/>
      <c r="AK45" s="39"/>
      <c r="AL45" s="39"/>
      <c r="AM45" s="24"/>
      <c r="AN45" s="24"/>
    </row>
    <row r="46" spans="1:40" s="14" customFormat="1" ht="35.1" customHeight="1" thickTop="1" thickBot="1" x14ac:dyDescent="0.4">
      <c r="A46" s="62"/>
      <c r="B46" s="63"/>
      <c r="C46" s="131" t="s">
        <v>96</v>
      </c>
      <c r="D46" s="132" t="s">
        <v>97</v>
      </c>
      <c r="E46" s="63"/>
      <c r="F46" s="67"/>
      <c r="G46" s="69"/>
      <c r="H46" s="157" t="s">
        <v>126</v>
      </c>
      <c r="I46" s="143"/>
      <c r="J46" s="144"/>
      <c r="K46" s="162"/>
      <c r="L46" s="150">
        <f>PRODUCT(K46*2.5)</f>
        <v>0</v>
      </c>
      <c r="M46" s="24"/>
      <c r="N46" s="24"/>
      <c r="O46" s="24"/>
      <c r="P46" s="24"/>
      <c r="Q46" s="24"/>
      <c r="R46" s="198"/>
      <c r="S46" s="199"/>
      <c r="T46" s="24"/>
      <c r="U46" s="24"/>
      <c r="V46" s="24"/>
      <c r="W46" s="24"/>
      <c r="X46" s="24"/>
      <c r="Y46" s="24"/>
      <c r="Z46" s="24"/>
      <c r="AA46" s="24"/>
      <c r="AB46" s="39"/>
      <c r="AC46" s="24"/>
      <c r="AD46" s="24"/>
      <c r="AE46" s="24"/>
      <c r="AF46" s="24"/>
      <c r="AG46" s="39"/>
      <c r="AH46" s="39"/>
      <c r="AI46" s="24"/>
      <c r="AJ46" s="39"/>
      <c r="AK46" s="39"/>
      <c r="AL46" s="39"/>
      <c r="AM46" s="24"/>
      <c r="AN46" s="24"/>
    </row>
    <row r="47" spans="1:40" s="14" customFormat="1" ht="54.75" customHeight="1" thickTop="1" thickBot="1" x14ac:dyDescent="0.4">
      <c r="A47" s="74" t="s">
        <v>98</v>
      </c>
      <c r="B47" s="76"/>
      <c r="C47" s="133"/>
      <c r="D47" s="134">
        <v>17.600000000000001</v>
      </c>
      <c r="E47" s="38"/>
      <c r="F47" s="106">
        <f>C47*D47</f>
        <v>0</v>
      </c>
      <c r="G47" s="70"/>
      <c r="H47" s="157" t="s">
        <v>127</v>
      </c>
      <c r="I47" s="143"/>
      <c r="J47" s="145"/>
      <c r="K47" s="162"/>
      <c r="L47" s="151">
        <f>PRODUCT(K47*0.625)</f>
        <v>0</v>
      </c>
      <c r="M47" s="24"/>
      <c r="N47" s="24"/>
      <c r="O47" s="24"/>
      <c r="P47" s="24"/>
      <c r="Q47" s="24"/>
      <c r="R47" s="24"/>
      <c r="S47" s="155"/>
      <c r="T47" s="24"/>
      <c r="U47" s="24"/>
      <c r="V47" s="24"/>
      <c r="W47" s="24"/>
      <c r="X47" s="24"/>
      <c r="Y47" s="24"/>
      <c r="Z47" s="24"/>
      <c r="AA47" s="58"/>
      <c r="AB47" s="59"/>
      <c r="AC47" s="24"/>
      <c r="AD47" s="24"/>
      <c r="AE47" s="24"/>
      <c r="AF47" s="24"/>
      <c r="AG47" s="39"/>
      <c r="AH47" s="39"/>
      <c r="AI47" s="24"/>
      <c r="AJ47" s="39"/>
      <c r="AK47" s="39"/>
      <c r="AL47" s="39"/>
      <c r="AM47" s="24"/>
      <c r="AN47" s="24"/>
    </row>
    <row r="48" spans="1:40" s="14" customFormat="1" ht="35.1" customHeight="1" thickBot="1" x14ac:dyDescent="0.4">
      <c r="B48" s="38"/>
      <c r="C48" s="135"/>
      <c r="D48" s="136"/>
      <c r="E48" s="38"/>
      <c r="F48" s="68"/>
      <c r="G48" s="70"/>
      <c r="H48" s="157" t="s">
        <v>135</v>
      </c>
      <c r="I48" s="146"/>
      <c r="J48" s="147"/>
      <c r="K48" s="162"/>
      <c r="L48" s="150">
        <f>PRODUCT(K48*60)</f>
        <v>0</v>
      </c>
      <c r="M48" s="24"/>
      <c r="N48" s="24"/>
      <c r="O48" s="24"/>
      <c r="P48" s="24"/>
      <c r="Q48" s="24"/>
      <c r="R48" s="164"/>
      <c r="S48" s="165"/>
      <c r="T48" s="24"/>
      <c r="U48" s="24"/>
      <c r="V48" s="24"/>
      <c r="W48" s="24"/>
      <c r="X48" s="24"/>
      <c r="Y48" s="24"/>
      <c r="Z48" s="24"/>
      <c r="AA48" s="58"/>
      <c r="AB48" s="59"/>
      <c r="AC48" s="24"/>
      <c r="AD48" s="24"/>
      <c r="AE48" s="24"/>
      <c r="AF48" s="24"/>
      <c r="AG48" s="39"/>
      <c r="AH48" s="39"/>
      <c r="AI48" s="24"/>
      <c r="AJ48" s="39"/>
      <c r="AK48" s="39"/>
      <c r="AL48" s="39"/>
      <c r="AM48" s="24"/>
      <c r="AN48" s="24"/>
    </row>
    <row r="49" spans="1:40" s="14" customFormat="1" ht="35.1" customHeight="1" thickBot="1" x14ac:dyDescent="0.4">
      <c r="A49" s="72" t="s">
        <v>129</v>
      </c>
      <c r="B49" s="38">
        <v>3.8</v>
      </c>
      <c r="C49" s="141"/>
      <c r="D49" s="141"/>
      <c r="E49" s="38">
        <v>52</v>
      </c>
      <c r="F49" s="142">
        <f>+B49*C49*D49*E49</f>
        <v>0</v>
      </c>
      <c r="G49" s="24"/>
      <c r="H49" s="163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73"/>
      <c r="T49" s="24"/>
      <c r="U49" s="24"/>
      <c r="V49" s="24"/>
      <c r="W49" s="24"/>
      <c r="X49" s="24"/>
      <c r="Y49" s="24"/>
      <c r="Z49" s="24"/>
      <c r="AA49" s="24"/>
      <c r="AB49" s="39"/>
      <c r="AC49" s="24"/>
      <c r="AD49" s="24"/>
      <c r="AE49" s="24"/>
      <c r="AF49" s="24"/>
      <c r="AG49" s="39"/>
      <c r="AH49" s="39"/>
      <c r="AI49" s="24"/>
      <c r="AJ49" s="39"/>
      <c r="AK49" s="39"/>
      <c r="AL49" s="39"/>
      <c r="AM49" s="24"/>
      <c r="AN49" s="24"/>
    </row>
    <row r="50" spans="1:40" s="14" customFormat="1" ht="35.1" customHeight="1" thickTop="1" x14ac:dyDescent="0.35">
      <c r="A50" s="72" t="s">
        <v>130</v>
      </c>
      <c r="B50" s="38">
        <v>75</v>
      </c>
      <c r="C50" s="141"/>
      <c r="D50" s="141"/>
      <c r="E50" s="38">
        <v>52</v>
      </c>
      <c r="F50" s="142">
        <f>+B50*C50*D50*E50</f>
        <v>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39"/>
      <c r="AC50" s="24"/>
      <c r="AD50" s="24"/>
      <c r="AE50" s="24"/>
      <c r="AF50" s="24"/>
      <c r="AG50" s="39"/>
      <c r="AH50" s="39"/>
      <c r="AI50" s="24"/>
      <c r="AJ50" s="39"/>
      <c r="AK50" s="39"/>
      <c r="AL50" s="39"/>
      <c r="AM50" s="24"/>
      <c r="AN50" s="24"/>
    </row>
    <row r="51" spans="1:40" s="14" customFormat="1" ht="35.1" customHeight="1" x14ac:dyDescent="0.35">
      <c r="A51" s="74" t="s">
        <v>131</v>
      </c>
      <c r="B51" s="75">
        <v>150</v>
      </c>
      <c r="C51" s="137"/>
      <c r="D51" s="138"/>
      <c r="E51" s="75">
        <v>52</v>
      </c>
      <c r="F51" s="142">
        <f>+B51*C51*D51*E51</f>
        <v>0</v>
      </c>
      <c r="G51" s="70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39"/>
      <c r="AC51" s="24"/>
      <c r="AD51" s="24"/>
      <c r="AE51" s="24"/>
      <c r="AF51" s="24"/>
      <c r="AG51" s="39"/>
      <c r="AH51" s="39"/>
      <c r="AI51" s="24"/>
      <c r="AJ51" s="39"/>
      <c r="AK51" s="39"/>
      <c r="AL51" s="39"/>
      <c r="AM51" s="24"/>
      <c r="AN51" s="24"/>
    </row>
    <row r="52" spans="1:40" s="14" customFormat="1" ht="35.1" customHeight="1" thickBot="1" x14ac:dyDescent="0.4">
      <c r="A52" s="73" t="s">
        <v>132</v>
      </c>
      <c r="B52" s="64">
        <v>463</v>
      </c>
      <c r="C52" s="139"/>
      <c r="D52" s="140"/>
      <c r="E52" s="64">
        <v>52</v>
      </c>
      <c r="F52" s="142">
        <f>+B52*C52*D52*E52</f>
        <v>0</v>
      </c>
      <c r="G52" s="7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39"/>
      <c r="AC52" s="24"/>
      <c r="AD52" s="24"/>
      <c r="AE52" s="24"/>
      <c r="AF52" s="24"/>
      <c r="AG52" s="39"/>
      <c r="AH52" s="39"/>
      <c r="AI52" s="24"/>
      <c r="AJ52" s="39"/>
      <c r="AK52" s="39"/>
      <c r="AL52" s="39"/>
      <c r="AM52" s="24"/>
      <c r="AN52" s="24"/>
    </row>
    <row r="53" spans="1:40" s="14" customFormat="1" ht="45" customHeight="1" thickTop="1" x14ac:dyDescent="0.35"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39"/>
      <c r="AC53" s="24"/>
      <c r="AD53" s="24"/>
      <c r="AE53" s="24"/>
      <c r="AF53" s="24"/>
      <c r="AG53" s="39"/>
      <c r="AH53" s="39"/>
      <c r="AI53" s="24"/>
      <c r="AJ53" s="39"/>
      <c r="AK53" s="39"/>
      <c r="AL53" s="39"/>
      <c r="AM53" s="24"/>
      <c r="AN53" s="24"/>
    </row>
    <row r="54" spans="1:40" ht="45" customHeight="1" x14ac:dyDescent="0.3">
      <c r="A54" s="13" t="s">
        <v>99</v>
      </c>
      <c r="C54" s="1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W54" s="4"/>
      <c r="X54" s="4"/>
      <c r="Y54" s="4"/>
      <c r="Z54" s="4"/>
      <c r="AA54" s="4"/>
      <c r="AB54" s="3"/>
      <c r="AC54" s="4"/>
      <c r="AD54" s="4"/>
      <c r="AE54" s="4"/>
      <c r="AF54" s="4"/>
      <c r="AG54" s="3"/>
      <c r="AH54" s="3"/>
      <c r="AI54" s="4"/>
      <c r="AJ54" s="3"/>
      <c r="AK54" s="3"/>
      <c r="AL54" s="3"/>
      <c r="AM54" s="4"/>
      <c r="AN54" s="4"/>
    </row>
    <row r="55" spans="1:40" s="14" customFormat="1" ht="54.95" customHeight="1" x14ac:dyDescent="0.35"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39"/>
      <c r="AC55" s="24"/>
      <c r="AD55" s="24"/>
      <c r="AE55" s="24"/>
      <c r="AF55" s="24"/>
      <c r="AG55" s="39"/>
      <c r="AH55" s="39"/>
      <c r="AI55" s="24"/>
      <c r="AJ55" s="39"/>
      <c r="AK55" s="39"/>
      <c r="AL55" s="39"/>
      <c r="AM55" s="24"/>
      <c r="AN55" s="24"/>
    </row>
    <row r="56" spans="1:40" s="14" customFormat="1" ht="54.95" customHeight="1" x14ac:dyDescent="0.35"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39"/>
      <c r="AC56" s="24"/>
      <c r="AD56" s="24"/>
      <c r="AE56" s="24"/>
      <c r="AF56" s="24"/>
      <c r="AG56" s="39"/>
      <c r="AH56" s="39"/>
      <c r="AI56" s="24"/>
      <c r="AJ56" s="39"/>
      <c r="AK56" s="39"/>
      <c r="AL56" s="39"/>
      <c r="AM56" s="24"/>
      <c r="AN56" s="24"/>
    </row>
    <row r="57" spans="1:40" s="14" customFormat="1" ht="54.95" customHeight="1" x14ac:dyDescent="0.35"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39"/>
      <c r="AC57" s="24"/>
      <c r="AD57" s="24"/>
      <c r="AE57" s="24"/>
      <c r="AF57" s="24"/>
      <c r="AG57" s="39"/>
      <c r="AH57" s="39"/>
      <c r="AI57" s="24"/>
      <c r="AJ57" s="39"/>
      <c r="AK57" s="39"/>
      <c r="AL57" s="39"/>
      <c r="AM57" s="24"/>
      <c r="AN57" s="24"/>
    </row>
    <row r="58" spans="1:40" s="14" customFormat="1" ht="54.95" customHeight="1" x14ac:dyDescent="0.35"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61"/>
      <c r="W58" s="24"/>
      <c r="X58" s="24"/>
      <c r="Y58" s="24"/>
      <c r="Z58" s="24"/>
      <c r="AA58" s="24"/>
      <c r="AB58" s="39"/>
      <c r="AC58" s="24"/>
      <c r="AD58" s="24"/>
      <c r="AE58" s="24"/>
      <c r="AF58" s="24"/>
      <c r="AG58" s="39"/>
      <c r="AH58" s="39"/>
      <c r="AI58" s="24"/>
      <c r="AJ58" s="39"/>
      <c r="AK58" s="39"/>
      <c r="AL58" s="39"/>
      <c r="AM58" s="24"/>
      <c r="AN58" s="24"/>
    </row>
    <row r="59" spans="1:40" s="14" customFormat="1" ht="54.95" customHeight="1" x14ac:dyDescent="0.35">
      <c r="V59" s="24"/>
      <c r="W59" s="24"/>
      <c r="X59" s="24"/>
      <c r="Y59" s="24"/>
      <c r="Z59" s="24"/>
      <c r="AA59" s="24"/>
      <c r="AB59" s="39"/>
      <c r="AC59" s="24"/>
      <c r="AD59" s="24"/>
      <c r="AE59" s="24"/>
      <c r="AF59" s="24"/>
      <c r="AG59" s="39"/>
      <c r="AH59" s="39"/>
      <c r="AI59" s="24"/>
      <c r="AJ59" s="39"/>
      <c r="AK59" s="39"/>
      <c r="AL59" s="39"/>
      <c r="AM59" s="24"/>
      <c r="AN59" s="24"/>
    </row>
    <row r="60" spans="1:40" s="14" customFormat="1" ht="54.95" customHeight="1" x14ac:dyDescent="0.35"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39"/>
      <c r="AC60" s="24"/>
      <c r="AD60" s="24"/>
      <c r="AE60" s="24"/>
      <c r="AF60" s="24"/>
      <c r="AG60" s="39"/>
      <c r="AH60" s="39"/>
      <c r="AI60" s="24"/>
      <c r="AJ60" s="39"/>
      <c r="AK60" s="39"/>
      <c r="AL60" s="39"/>
      <c r="AM60" s="24"/>
      <c r="AN60" s="24"/>
    </row>
    <row r="61" spans="1:40" s="14" customFormat="1" ht="54.95" customHeight="1" x14ac:dyDescent="0.35"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39"/>
      <c r="AC61" s="24"/>
      <c r="AD61" s="24"/>
      <c r="AE61" s="24"/>
      <c r="AF61" s="24"/>
      <c r="AG61" s="39"/>
      <c r="AH61" s="39"/>
      <c r="AI61" s="24"/>
      <c r="AJ61" s="39"/>
      <c r="AK61" s="39"/>
      <c r="AL61" s="39"/>
      <c r="AM61" s="24"/>
      <c r="AN61" s="24"/>
    </row>
    <row r="62" spans="1:40" s="14" customFormat="1" ht="54.95" customHeight="1" x14ac:dyDescent="0.35"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39"/>
      <c r="AC62" s="24"/>
      <c r="AD62" s="24"/>
      <c r="AE62" s="24"/>
      <c r="AF62" s="24"/>
      <c r="AG62" s="39"/>
      <c r="AH62" s="39"/>
      <c r="AI62" s="24"/>
      <c r="AJ62" s="39"/>
      <c r="AK62" s="39"/>
      <c r="AL62" s="39"/>
      <c r="AM62" s="24"/>
      <c r="AN62" s="24"/>
    </row>
    <row r="63" spans="1:40" s="14" customFormat="1" ht="54.95" customHeight="1" x14ac:dyDescent="0.35"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39"/>
      <c r="AC63" s="24"/>
      <c r="AD63" s="24"/>
      <c r="AE63" s="24"/>
      <c r="AF63" s="24"/>
      <c r="AG63" s="39"/>
      <c r="AH63" s="39"/>
      <c r="AI63" s="24"/>
      <c r="AJ63" s="39"/>
      <c r="AK63" s="39"/>
      <c r="AL63" s="39"/>
      <c r="AM63" s="24"/>
      <c r="AN63" s="24"/>
    </row>
    <row r="64" spans="1:40" s="14" customFormat="1" ht="54.95" customHeight="1" x14ac:dyDescent="0.35"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39"/>
      <c r="AC64" s="24"/>
      <c r="AD64" s="24"/>
      <c r="AE64" s="24"/>
      <c r="AF64" s="24"/>
      <c r="AG64" s="39"/>
      <c r="AH64" s="39"/>
      <c r="AI64" s="24"/>
      <c r="AJ64" s="39"/>
      <c r="AK64" s="39"/>
      <c r="AL64" s="39"/>
      <c r="AM64" s="24"/>
      <c r="AN64" s="24"/>
    </row>
    <row r="65" spans="1:45" s="14" customFormat="1" ht="54.95" customHeight="1" x14ac:dyDescent="0.35"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39"/>
      <c r="AC65" s="24"/>
      <c r="AD65" s="24"/>
      <c r="AE65" s="24"/>
      <c r="AF65" s="24"/>
      <c r="AG65" s="39"/>
      <c r="AH65" s="39"/>
      <c r="AI65" s="24"/>
      <c r="AJ65" s="39"/>
      <c r="AK65" s="39"/>
      <c r="AL65" s="39"/>
      <c r="AM65" s="24"/>
      <c r="AN65" s="24"/>
    </row>
    <row r="66" spans="1:45" s="15" customFormat="1" ht="54.95" customHeight="1" x14ac:dyDescent="0.35"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39"/>
      <c r="AC66" s="24"/>
      <c r="AD66" s="24"/>
      <c r="AE66" s="24"/>
      <c r="AF66" s="24"/>
      <c r="AG66" s="39"/>
      <c r="AH66" s="39"/>
      <c r="AI66" s="24"/>
      <c r="AJ66" s="39"/>
      <c r="AK66" s="39"/>
      <c r="AL66" s="39"/>
      <c r="AM66" s="24"/>
      <c r="AN66" s="24"/>
      <c r="AO66" s="14"/>
      <c r="AP66" s="14"/>
      <c r="AQ66" s="14"/>
      <c r="AR66" s="14"/>
      <c r="AS66" s="14"/>
    </row>
    <row r="67" spans="1:45" s="15" customFormat="1" ht="54.95" customHeight="1" x14ac:dyDescent="0.35"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39"/>
      <c r="AC67" s="24"/>
      <c r="AD67" s="24"/>
      <c r="AE67" s="24"/>
      <c r="AF67" s="24"/>
      <c r="AG67" s="39"/>
      <c r="AH67" s="39"/>
      <c r="AI67" s="24"/>
      <c r="AJ67" s="39"/>
      <c r="AK67" s="39"/>
      <c r="AL67" s="39"/>
      <c r="AM67" s="24"/>
      <c r="AN67" s="24"/>
      <c r="AO67" s="14"/>
      <c r="AP67" s="14"/>
      <c r="AQ67" s="14"/>
      <c r="AR67" s="14"/>
      <c r="AS67" s="14"/>
    </row>
    <row r="68" spans="1:45" s="14" customFormat="1" ht="54.95" customHeight="1" x14ac:dyDescent="0.35"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39"/>
      <c r="AC68" s="24"/>
      <c r="AD68" s="24"/>
      <c r="AE68" s="24"/>
      <c r="AF68" s="24"/>
      <c r="AG68" s="39"/>
      <c r="AH68" s="39"/>
      <c r="AI68" s="24"/>
      <c r="AJ68" s="39"/>
      <c r="AK68" s="39"/>
      <c r="AL68" s="39"/>
      <c r="AM68" s="24"/>
      <c r="AN68" s="24"/>
    </row>
    <row r="69" spans="1:45" s="14" customFormat="1" ht="54.95" customHeight="1" x14ac:dyDescent="0.35">
      <c r="A69" s="39"/>
      <c r="B69" s="39"/>
      <c r="C69" s="39"/>
      <c r="D69" s="39"/>
      <c r="E69" s="39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39"/>
      <c r="AC69" s="24"/>
      <c r="AD69" s="24"/>
      <c r="AE69" s="24"/>
      <c r="AF69" s="24"/>
      <c r="AG69" s="39"/>
      <c r="AH69" s="39"/>
      <c r="AI69" s="24"/>
      <c r="AJ69" s="39"/>
      <c r="AK69" s="39"/>
      <c r="AL69" s="39"/>
      <c r="AM69" s="24"/>
      <c r="AN69" s="24"/>
    </row>
    <row r="70" spans="1:45" ht="18.75" x14ac:dyDescent="0.3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4"/>
      <c r="X70" s="4"/>
      <c r="Y70" s="4"/>
      <c r="Z70" s="4"/>
      <c r="AA70" s="4"/>
      <c r="AB70" s="3"/>
      <c r="AC70" s="4"/>
      <c r="AD70" s="4"/>
      <c r="AE70" s="4"/>
      <c r="AF70" s="4"/>
      <c r="AG70" s="3"/>
      <c r="AH70" s="3"/>
      <c r="AI70" s="4"/>
      <c r="AJ70" s="3"/>
      <c r="AK70" s="3"/>
      <c r="AL70" s="3"/>
      <c r="AM70" s="4"/>
      <c r="AN70" s="4"/>
    </row>
    <row r="72" spans="1:45" x14ac:dyDescent="0.2">
      <c r="A72" s="7"/>
      <c r="B72" s="8"/>
      <c r="C72" s="8"/>
      <c r="D72" s="8"/>
      <c r="E72" s="8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8"/>
      <c r="W72" s="4"/>
      <c r="X72" s="4"/>
      <c r="Y72" s="4"/>
      <c r="Z72" s="4"/>
      <c r="AA72" s="4"/>
      <c r="AB72" s="3"/>
      <c r="AC72" s="4"/>
      <c r="AD72" s="4"/>
      <c r="AE72" s="4"/>
      <c r="AF72" s="4"/>
      <c r="AG72" s="3"/>
      <c r="AH72" s="3"/>
      <c r="AI72" s="4"/>
      <c r="AJ72" s="3"/>
      <c r="AK72" s="3"/>
      <c r="AL72" s="3"/>
      <c r="AM72" s="4"/>
      <c r="AN72" s="4"/>
    </row>
    <row r="73" spans="1:45" ht="15" x14ac:dyDescent="0.2">
      <c r="A73" s="9"/>
      <c r="B73" s="10"/>
      <c r="C73" s="10"/>
      <c r="D73" s="11"/>
      <c r="E73" s="11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4"/>
      <c r="X73" s="4"/>
      <c r="Y73" s="4"/>
      <c r="Z73" s="4"/>
      <c r="AA73" s="4"/>
      <c r="AB73" s="3"/>
      <c r="AC73" s="4"/>
      <c r="AD73" s="4"/>
      <c r="AE73" s="4"/>
      <c r="AF73" s="4"/>
      <c r="AG73" s="3"/>
      <c r="AH73" s="3"/>
      <c r="AI73" s="4"/>
      <c r="AJ73" s="3"/>
      <c r="AK73" s="3"/>
      <c r="AL73" s="3"/>
      <c r="AM73" s="4"/>
      <c r="AN73" s="4"/>
    </row>
    <row r="74" spans="1:45" ht="15" x14ac:dyDescent="0.2">
      <c r="A74" s="9"/>
      <c r="B74" s="10"/>
      <c r="C74" s="10"/>
      <c r="D74" s="11"/>
      <c r="E74" s="11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4"/>
      <c r="X74" s="4"/>
      <c r="Y74" s="4"/>
      <c r="Z74" s="4"/>
      <c r="AA74" s="4"/>
      <c r="AB74" s="3"/>
      <c r="AC74" s="4"/>
      <c r="AD74" s="4"/>
      <c r="AE74" s="4"/>
      <c r="AF74" s="4"/>
      <c r="AG74" s="3"/>
      <c r="AH74" s="3"/>
      <c r="AI74" s="4"/>
      <c r="AJ74" s="3"/>
      <c r="AK74" s="3"/>
      <c r="AL74" s="3"/>
      <c r="AM74" s="4"/>
      <c r="AN74" s="4"/>
    </row>
    <row r="75" spans="1:45" ht="15" x14ac:dyDescent="0.2">
      <c r="A75" s="9"/>
      <c r="B75" s="10"/>
      <c r="C75" s="10"/>
      <c r="D75" s="11"/>
      <c r="E75" s="11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4"/>
      <c r="X75" s="4"/>
      <c r="Y75" s="4"/>
      <c r="Z75" s="4"/>
      <c r="AA75" s="4"/>
      <c r="AB75" s="3"/>
      <c r="AC75" s="4"/>
      <c r="AD75" s="4"/>
      <c r="AE75" s="4"/>
      <c r="AF75" s="4"/>
      <c r="AG75" s="3"/>
      <c r="AH75" s="3"/>
      <c r="AI75" s="4"/>
      <c r="AJ75" s="3"/>
      <c r="AK75" s="3"/>
      <c r="AL75" s="3"/>
      <c r="AM75" s="4"/>
      <c r="AN75" s="4"/>
    </row>
    <row r="76" spans="1:45" ht="15" x14ac:dyDescent="0.2">
      <c r="A76" s="9"/>
      <c r="B76" s="10"/>
      <c r="C76" s="10"/>
      <c r="D76" s="11"/>
      <c r="E76" s="11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4"/>
      <c r="X76" s="4"/>
      <c r="Y76" s="4"/>
      <c r="Z76" s="4"/>
      <c r="AA76" s="4"/>
      <c r="AB76" s="3"/>
      <c r="AC76" s="4"/>
      <c r="AD76" s="4"/>
      <c r="AE76" s="4"/>
      <c r="AF76" s="4"/>
      <c r="AG76" s="3"/>
      <c r="AH76" s="3"/>
      <c r="AI76" s="4"/>
      <c r="AJ76" s="3"/>
      <c r="AK76" s="3"/>
      <c r="AL76" s="3"/>
      <c r="AM76" s="4"/>
      <c r="AN76" s="4"/>
    </row>
    <row r="77" spans="1:45" ht="15" x14ac:dyDescent="0.2">
      <c r="A77" s="9"/>
      <c r="B77" s="10"/>
      <c r="C77" s="10"/>
      <c r="D77" s="11"/>
      <c r="E77" s="11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4"/>
      <c r="X77" s="4"/>
      <c r="Y77" s="4"/>
      <c r="Z77" s="4"/>
      <c r="AA77" s="4"/>
      <c r="AB77" s="3"/>
      <c r="AC77" s="4"/>
      <c r="AD77" s="4"/>
      <c r="AE77" s="4"/>
      <c r="AF77" s="4"/>
      <c r="AG77" s="3"/>
      <c r="AH77" s="3"/>
      <c r="AI77" s="4"/>
      <c r="AJ77" s="3"/>
      <c r="AK77" s="3"/>
      <c r="AL77" s="3"/>
      <c r="AM77" s="4"/>
      <c r="AN77" s="4"/>
    </row>
    <row r="78" spans="1:45" ht="15" x14ac:dyDescent="0.2">
      <c r="A78" s="9"/>
      <c r="B78" s="10"/>
      <c r="C78" s="10"/>
      <c r="D78" s="11"/>
      <c r="E78" s="11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4"/>
      <c r="X78" s="4"/>
      <c r="Y78" s="4"/>
      <c r="Z78" s="4"/>
      <c r="AA78" s="4"/>
      <c r="AB78" s="3"/>
      <c r="AC78" s="4"/>
      <c r="AD78" s="4"/>
      <c r="AE78" s="4"/>
      <c r="AF78" s="4"/>
      <c r="AG78" s="3"/>
      <c r="AH78" s="3"/>
      <c r="AI78" s="4"/>
      <c r="AJ78" s="3"/>
      <c r="AK78" s="3"/>
      <c r="AL78" s="3"/>
      <c r="AM78" s="4"/>
      <c r="AN78" s="4"/>
    </row>
    <row r="79" spans="1:45" ht="15" x14ac:dyDescent="0.2">
      <c r="A79" s="9"/>
      <c r="B79" s="10"/>
      <c r="C79" s="10"/>
      <c r="D79" s="11"/>
      <c r="E79" s="11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4"/>
      <c r="X79" s="4"/>
      <c r="Y79" s="4"/>
      <c r="Z79" s="4"/>
      <c r="AA79" s="4"/>
      <c r="AB79" s="3"/>
      <c r="AC79" s="4"/>
      <c r="AD79" s="4"/>
      <c r="AE79" s="4"/>
      <c r="AF79" s="4"/>
      <c r="AG79" s="3"/>
      <c r="AH79" s="3"/>
      <c r="AI79" s="4"/>
      <c r="AJ79" s="3"/>
      <c r="AK79" s="3"/>
      <c r="AL79" s="3"/>
      <c r="AM79" s="4"/>
      <c r="AN79" s="4"/>
    </row>
    <row r="80" spans="1:45" ht="15" x14ac:dyDescent="0.2">
      <c r="A80" s="9"/>
      <c r="B80" s="10"/>
      <c r="C80" s="10"/>
      <c r="D80" s="11"/>
      <c r="E80" s="11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4"/>
      <c r="X80" s="4"/>
      <c r="Y80" s="4"/>
      <c r="Z80" s="4"/>
      <c r="AA80" s="4"/>
      <c r="AB80" s="3"/>
      <c r="AC80" s="4"/>
      <c r="AD80" s="4"/>
      <c r="AE80" s="4"/>
      <c r="AF80" s="4"/>
      <c r="AG80" s="3"/>
      <c r="AH80" s="3"/>
      <c r="AI80" s="4"/>
      <c r="AJ80" s="3"/>
      <c r="AK80" s="3"/>
      <c r="AL80" s="3"/>
      <c r="AM80" s="4"/>
      <c r="AN80" s="4"/>
    </row>
    <row r="81" spans="1:40" ht="15" x14ac:dyDescent="0.2">
      <c r="A81" s="9"/>
      <c r="B81" s="10"/>
      <c r="C81" s="10"/>
      <c r="D81" s="11"/>
      <c r="E81" s="11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4"/>
      <c r="X81" s="4"/>
      <c r="Y81" s="4"/>
      <c r="Z81" s="4"/>
      <c r="AA81" s="4"/>
      <c r="AB81" s="3"/>
      <c r="AC81" s="4"/>
      <c r="AD81" s="4"/>
      <c r="AE81" s="4"/>
      <c r="AF81" s="4"/>
      <c r="AG81" s="3"/>
      <c r="AH81" s="3"/>
      <c r="AI81" s="4"/>
      <c r="AJ81" s="3"/>
      <c r="AK81" s="3"/>
      <c r="AL81" s="3"/>
      <c r="AM81" s="4"/>
      <c r="AN81" s="4"/>
    </row>
    <row r="82" spans="1:40" ht="15" x14ac:dyDescent="0.2">
      <c r="A82" s="9"/>
      <c r="B82" s="10"/>
      <c r="C82" s="10"/>
      <c r="D82" s="11"/>
      <c r="E82" s="11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4"/>
      <c r="X82" s="4"/>
      <c r="Y82" s="4"/>
      <c r="Z82" s="4"/>
      <c r="AA82" s="4"/>
      <c r="AB82" s="3"/>
      <c r="AC82" s="4"/>
      <c r="AD82" s="4"/>
      <c r="AE82" s="4"/>
      <c r="AF82" s="4"/>
      <c r="AG82" s="3"/>
      <c r="AH82" s="3"/>
      <c r="AI82" s="4"/>
      <c r="AJ82" s="3"/>
      <c r="AK82" s="3"/>
      <c r="AL82" s="3"/>
      <c r="AM82" s="4"/>
      <c r="AN82" s="4"/>
    </row>
    <row r="83" spans="1:40" ht="15" x14ac:dyDescent="0.2">
      <c r="A83" s="9"/>
      <c r="B83" s="10"/>
      <c r="C83" s="10"/>
      <c r="D83" s="11"/>
      <c r="E83" s="11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4"/>
      <c r="X83" s="4"/>
      <c r="Y83" s="4"/>
      <c r="Z83" s="4"/>
      <c r="AA83" s="4"/>
      <c r="AB83" s="3"/>
      <c r="AC83" s="4"/>
      <c r="AD83" s="4"/>
      <c r="AE83" s="4"/>
      <c r="AF83" s="4"/>
      <c r="AG83" s="3"/>
      <c r="AH83" s="3"/>
      <c r="AI83" s="4"/>
      <c r="AJ83" s="3"/>
      <c r="AK83" s="3"/>
      <c r="AL83" s="3"/>
      <c r="AM83" s="4"/>
      <c r="AN83" s="4"/>
    </row>
    <row r="84" spans="1:40" ht="1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4"/>
      <c r="X84" s="4"/>
      <c r="Y84" s="4"/>
      <c r="Z84" s="4"/>
      <c r="AA84" s="4"/>
      <c r="AB84" s="3"/>
      <c r="AC84" s="4"/>
      <c r="AD84" s="4"/>
      <c r="AE84" s="4"/>
      <c r="AF84" s="4"/>
      <c r="AG84" s="3"/>
      <c r="AH84" s="3"/>
      <c r="AI84" s="4"/>
      <c r="AJ84" s="3"/>
      <c r="AK84" s="3"/>
      <c r="AL84" s="3"/>
      <c r="AM84" s="4"/>
      <c r="AN84" s="4"/>
    </row>
    <row r="85" spans="1:40" ht="15" x14ac:dyDescent="0.25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4"/>
      <c r="X85" s="4"/>
      <c r="Y85" s="4"/>
      <c r="Z85" s="4"/>
      <c r="AA85" s="4"/>
      <c r="AB85" s="3"/>
      <c r="AC85" s="4"/>
      <c r="AD85" s="4"/>
      <c r="AE85" s="4"/>
      <c r="AF85" s="4"/>
      <c r="AG85" s="3"/>
      <c r="AH85" s="3"/>
      <c r="AI85" s="4"/>
      <c r="AJ85" s="3"/>
      <c r="AK85" s="3"/>
      <c r="AL85" s="3"/>
      <c r="AM85" s="4"/>
      <c r="AN85" s="4"/>
    </row>
    <row r="86" spans="1:40" x14ac:dyDescent="0.2">
      <c r="A86" s="3"/>
      <c r="B86" s="3"/>
      <c r="C86" s="3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3"/>
      <c r="AC86" s="4"/>
      <c r="AD86" s="4"/>
      <c r="AE86" s="4"/>
      <c r="AF86" s="4"/>
      <c r="AG86" s="3"/>
      <c r="AH86" s="3"/>
      <c r="AI86" s="4"/>
      <c r="AJ86" s="3"/>
      <c r="AK86" s="3"/>
      <c r="AL86" s="3"/>
      <c r="AM86" s="4"/>
      <c r="AN86" s="4"/>
    </row>
    <row r="87" spans="1:40" x14ac:dyDescent="0.2">
      <c r="A87" s="3"/>
      <c r="B87" s="3"/>
      <c r="C87" s="3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3"/>
      <c r="AC87" s="4"/>
      <c r="AD87" s="4"/>
      <c r="AE87" s="4"/>
      <c r="AF87" s="4"/>
      <c r="AG87" s="3"/>
      <c r="AH87" s="3"/>
      <c r="AI87" s="4"/>
      <c r="AJ87" s="3"/>
      <c r="AK87" s="3"/>
      <c r="AL87" s="3"/>
      <c r="AM87" s="4"/>
      <c r="AN87" s="4"/>
    </row>
    <row r="88" spans="1:40" x14ac:dyDescent="0.2">
      <c r="A88" s="3"/>
      <c r="B88" s="3"/>
      <c r="C88" s="3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3"/>
      <c r="AC88" s="4"/>
      <c r="AD88" s="4"/>
      <c r="AE88" s="4"/>
      <c r="AF88" s="4"/>
      <c r="AG88" s="3"/>
      <c r="AH88" s="3"/>
      <c r="AI88" s="4"/>
      <c r="AJ88" s="3"/>
      <c r="AK88" s="3"/>
      <c r="AL88" s="3"/>
      <c r="AM88" s="4"/>
      <c r="AN88" s="4"/>
    </row>
    <row r="89" spans="1:40" x14ac:dyDescent="0.2">
      <c r="A89" s="3"/>
      <c r="B89" s="3"/>
      <c r="C89" s="3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3"/>
      <c r="AC89" s="4"/>
      <c r="AD89" s="4"/>
      <c r="AE89" s="4"/>
      <c r="AF89" s="4"/>
      <c r="AG89" s="3"/>
      <c r="AH89" s="3"/>
      <c r="AI89" s="4"/>
      <c r="AJ89" s="3"/>
      <c r="AK89" s="3"/>
      <c r="AL89" s="3"/>
      <c r="AM89" s="4"/>
      <c r="AN89" s="4"/>
    </row>
    <row r="90" spans="1:40" x14ac:dyDescent="0.2">
      <c r="A90" s="3"/>
      <c r="B90" s="3"/>
      <c r="C90" s="3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3"/>
      <c r="AC90" s="4"/>
      <c r="AD90" s="4"/>
      <c r="AE90" s="4"/>
      <c r="AF90" s="4"/>
      <c r="AG90" s="3"/>
      <c r="AH90" s="3"/>
      <c r="AI90" s="4"/>
      <c r="AJ90" s="3"/>
      <c r="AK90" s="3"/>
      <c r="AL90" s="3"/>
      <c r="AM90" s="4"/>
      <c r="AN90" s="4"/>
    </row>
    <row r="91" spans="1:40" x14ac:dyDescent="0.2">
      <c r="A91" s="3"/>
      <c r="B91" s="3"/>
      <c r="C91" s="3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3"/>
      <c r="AC91" s="4"/>
      <c r="AD91" s="4"/>
      <c r="AE91" s="4"/>
      <c r="AF91" s="4"/>
      <c r="AG91" s="3"/>
      <c r="AH91" s="3"/>
      <c r="AI91" s="4"/>
      <c r="AJ91" s="3"/>
      <c r="AK91" s="3"/>
      <c r="AL91" s="3"/>
      <c r="AM91" s="4"/>
      <c r="AN91" s="4"/>
    </row>
    <row r="92" spans="1:40" x14ac:dyDescent="0.2">
      <c r="A92" s="3"/>
      <c r="B92" s="3"/>
      <c r="C92" s="3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3"/>
      <c r="AC92" s="4"/>
      <c r="AD92" s="4"/>
      <c r="AE92" s="4"/>
      <c r="AF92" s="4"/>
      <c r="AG92" s="3"/>
      <c r="AH92" s="3"/>
      <c r="AI92" s="4"/>
      <c r="AJ92" s="3"/>
      <c r="AK92" s="3"/>
      <c r="AL92" s="3"/>
      <c r="AM92" s="4"/>
      <c r="AN92" s="4"/>
    </row>
    <row r="93" spans="1:40" x14ac:dyDescent="0.2">
      <c r="A93" s="3"/>
      <c r="B93" s="3"/>
      <c r="C93" s="3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3"/>
      <c r="AC93" s="4"/>
      <c r="AD93" s="4"/>
      <c r="AE93" s="4"/>
      <c r="AF93" s="4"/>
      <c r="AG93" s="3"/>
      <c r="AH93" s="3"/>
      <c r="AI93" s="4"/>
      <c r="AJ93" s="3"/>
      <c r="AK93" s="3"/>
      <c r="AL93" s="3"/>
      <c r="AM93" s="4"/>
      <c r="AN93" s="4"/>
    </row>
    <row r="94" spans="1:40" x14ac:dyDescent="0.2">
      <c r="A94" s="3"/>
      <c r="B94" s="3"/>
      <c r="C94" s="3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3"/>
      <c r="AC94" s="4"/>
      <c r="AD94" s="4"/>
      <c r="AE94" s="4"/>
      <c r="AF94" s="4"/>
      <c r="AG94" s="3"/>
      <c r="AH94" s="3"/>
      <c r="AI94" s="4"/>
      <c r="AJ94" s="3"/>
      <c r="AK94" s="3"/>
      <c r="AL94" s="3"/>
      <c r="AM94" s="4"/>
      <c r="AN94" s="4"/>
    </row>
    <row r="95" spans="1:40" x14ac:dyDescent="0.2">
      <c r="A95" s="3"/>
      <c r="B95" s="3"/>
      <c r="C95" s="3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3"/>
      <c r="AC95" s="4"/>
      <c r="AD95" s="4"/>
      <c r="AE95" s="4"/>
      <c r="AF95" s="4"/>
      <c r="AG95" s="3"/>
      <c r="AH95" s="3"/>
      <c r="AI95" s="4"/>
      <c r="AJ95" s="3"/>
      <c r="AK95" s="3"/>
      <c r="AL95" s="3"/>
      <c r="AM95" s="4"/>
      <c r="AN95" s="4"/>
    </row>
    <row r="96" spans="1:40" x14ac:dyDescent="0.2">
      <c r="A96" s="3"/>
      <c r="B96" s="3"/>
      <c r="C96" s="3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3"/>
      <c r="AC96" s="4"/>
      <c r="AD96" s="4"/>
      <c r="AE96" s="4"/>
      <c r="AF96" s="4"/>
      <c r="AG96" s="3"/>
      <c r="AH96" s="3"/>
      <c r="AI96" s="4"/>
      <c r="AJ96" s="3"/>
      <c r="AK96" s="3"/>
      <c r="AL96" s="3"/>
      <c r="AM96" s="4"/>
      <c r="AN96" s="4"/>
    </row>
    <row r="97" spans="1:40" x14ac:dyDescent="0.2">
      <c r="A97" s="3"/>
      <c r="B97" s="3"/>
      <c r="C97" s="3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3"/>
      <c r="AC97" s="4"/>
      <c r="AD97" s="4"/>
      <c r="AE97" s="4"/>
      <c r="AF97" s="4"/>
      <c r="AG97" s="3"/>
      <c r="AH97" s="3"/>
      <c r="AI97" s="4"/>
      <c r="AJ97" s="3"/>
      <c r="AK97" s="3"/>
      <c r="AL97" s="3"/>
      <c r="AM97" s="4"/>
      <c r="AN97" s="4"/>
    </row>
    <row r="98" spans="1:40" x14ac:dyDescent="0.2">
      <c r="A98" s="3"/>
      <c r="B98" s="3"/>
      <c r="C98" s="3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3"/>
      <c r="AC98" s="4"/>
      <c r="AD98" s="4"/>
      <c r="AE98" s="4"/>
      <c r="AF98" s="4"/>
      <c r="AG98" s="3"/>
      <c r="AH98" s="3"/>
      <c r="AI98" s="4"/>
      <c r="AJ98" s="3"/>
      <c r="AK98" s="3"/>
      <c r="AL98" s="3"/>
      <c r="AM98" s="4"/>
      <c r="AN98" s="4"/>
    </row>
    <row r="99" spans="1:40" x14ac:dyDescent="0.2">
      <c r="A99" s="3"/>
      <c r="B99" s="3"/>
      <c r="C99" s="3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3"/>
      <c r="AC99" s="4"/>
      <c r="AD99" s="4"/>
      <c r="AE99" s="4"/>
      <c r="AF99" s="4"/>
      <c r="AG99" s="3"/>
      <c r="AH99" s="3"/>
      <c r="AI99" s="4"/>
      <c r="AJ99" s="3"/>
      <c r="AK99" s="3"/>
      <c r="AL99" s="3"/>
      <c r="AM99" s="4"/>
      <c r="AN99" s="4"/>
    </row>
    <row r="100" spans="1:40" x14ac:dyDescent="0.2">
      <c r="A100" s="3"/>
      <c r="B100" s="3"/>
      <c r="C100" s="3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3"/>
      <c r="AC100" s="4"/>
      <c r="AD100" s="4"/>
      <c r="AE100" s="4"/>
      <c r="AF100" s="4"/>
      <c r="AG100" s="3"/>
      <c r="AH100" s="3"/>
      <c r="AI100" s="4"/>
      <c r="AJ100" s="3"/>
      <c r="AK100" s="3"/>
      <c r="AL100" s="3"/>
      <c r="AM100" s="4"/>
      <c r="AN100" s="4"/>
    </row>
    <row r="101" spans="1:40" x14ac:dyDescent="0.2">
      <c r="A101" s="3"/>
      <c r="B101" s="3"/>
      <c r="C101" s="3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3"/>
      <c r="AC101" s="4"/>
      <c r="AD101" s="4"/>
      <c r="AE101" s="4"/>
      <c r="AF101" s="4"/>
      <c r="AG101" s="3"/>
      <c r="AH101" s="3"/>
      <c r="AI101" s="4"/>
      <c r="AJ101" s="3"/>
      <c r="AK101" s="3"/>
      <c r="AL101" s="3"/>
      <c r="AM101" s="4"/>
      <c r="AN101" s="4"/>
    </row>
    <row r="102" spans="1:40" x14ac:dyDescent="0.2">
      <c r="A102" s="3"/>
      <c r="B102" s="3"/>
      <c r="C102" s="3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3"/>
      <c r="AC102" s="4"/>
      <c r="AD102" s="4"/>
      <c r="AE102" s="4"/>
      <c r="AF102" s="4"/>
      <c r="AG102" s="3"/>
      <c r="AH102" s="3"/>
      <c r="AI102" s="4"/>
      <c r="AJ102" s="3"/>
      <c r="AK102" s="3"/>
      <c r="AL102" s="3"/>
      <c r="AM102" s="4"/>
      <c r="AN102" s="4"/>
    </row>
    <row r="103" spans="1:40" x14ac:dyDescent="0.2">
      <c r="A103" s="3"/>
      <c r="B103" s="3"/>
      <c r="C103" s="3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3"/>
      <c r="AC103" s="4"/>
      <c r="AD103" s="4"/>
      <c r="AE103" s="4"/>
      <c r="AF103" s="4"/>
      <c r="AG103" s="3"/>
      <c r="AH103" s="3"/>
      <c r="AI103" s="4"/>
      <c r="AJ103" s="3"/>
      <c r="AK103" s="3"/>
      <c r="AL103" s="3"/>
      <c r="AM103" s="4"/>
      <c r="AN103" s="4"/>
    </row>
    <row r="104" spans="1:40" x14ac:dyDescent="0.2">
      <c r="A104" s="3"/>
      <c r="B104" s="3"/>
      <c r="C104" s="3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3"/>
      <c r="AC104" s="4"/>
      <c r="AD104" s="4"/>
      <c r="AE104" s="4"/>
      <c r="AF104" s="4"/>
      <c r="AG104" s="3"/>
      <c r="AH104" s="3"/>
      <c r="AI104" s="4"/>
      <c r="AJ104" s="3"/>
      <c r="AK104" s="3"/>
      <c r="AL104" s="3"/>
      <c r="AM104" s="4"/>
      <c r="AN104" s="4"/>
    </row>
    <row r="105" spans="1:40" x14ac:dyDescent="0.2">
      <c r="A105" s="3"/>
      <c r="B105" s="3"/>
      <c r="C105" s="3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3"/>
      <c r="AC105" s="4"/>
      <c r="AD105" s="4"/>
      <c r="AE105" s="4"/>
      <c r="AF105" s="4"/>
      <c r="AG105" s="3"/>
      <c r="AH105" s="3"/>
      <c r="AI105" s="4"/>
      <c r="AJ105" s="3"/>
      <c r="AK105" s="3"/>
      <c r="AL105" s="3"/>
      <c r="AM105" s="4"/>
      <c r="AN105" s="4"/>
    </row>
    <row r="106" spans="1:40" x14ac:dyDescent="0.2">
      <c r="A106" s="3"/>
      <c r="B106" s="3"/>
      <c r="C106" s="3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3"/>
      <c r="AC106" s="4"/>
      <c r="AD106" s="4"/>
      <c r="AE106" s="4"/>
      <c r="AF106" s="4"/>
      <c r="AG106" s="3"/>
      <c r="AH106" s="3"/>
      <c r="AI106" s="4"/>
      <c r="AJ106" s="3"/>
      <c r="AK106" s="3"/>
      <c r="AL106" s="3"/>
      <c r="AM106" s="4"/>
      <c r="AN106" s="4"/>
    </row>
  </sheetData>
  <sheetProtection algorithmName="SHA-512" hashValue="//bAK4cvi9tQzvjBU6GXHlmLjXjnUWIC1aWAXVUpsLLgBZhziv6fONCWsaNbrnkEX9whpqSlVqVGjWMa8P9kOQ==" saltValue="nKwoq+z4Xt2oeZ8x0UkqEw==" spinCount="100000" sheet="1" objects="1" scenarios="1"/>
  <protectedRanges>
    <protectedRange algorithmName="SHA-512" hashValue="47p/rJYQi8YlLUiPDlYV5c5CdoFjptBv/NCttLpLNbFoZoKgFx/ZZSJgh4uGGIdg5IllDxDrybk0ZHzmA7cFFw==" saltValue="nv8U8yf1sBiwhTrIPSItKA==" spinCount="100000" sqref="K23:K31 K40:K48" name="Range1"/>
  </protectedRanges>
  <mergeCells count="13">
    <mergeCell ref="A70:V70"/>
    <mergeCell ref="A1:V1"/>
    <mergeCell ref="A2:F2"/>
    <mergeCell ref="W2:AC2"/>
    <mergeCell ref="AA1:AL1"/>
    <mergeCell ref="H2:T2"/>
    <mergeCell ref="A39:F39"/>
    <mergeCell ref="H19:L19"/>
    <mergeCell ref="H20:L21"/>
    <mergeCell ref="R32:S33"/>
    <mergeCell ref="H36:L36"/>
    <mergeCell ref="H37:L38"/>
    <mergeCell ref="R45:S46"/>
  </mergeCells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9274-14DB-4546-B1B2-4FD323B5A0F2}">
  <sheetPr codeName="Sheet2"/>
  <dimension ref="A1:Q28"/>
  <sheetViews>
    <sheetView topLeftCell="A7" workbookViewId="0">
      <selection activeCell="Q27" sqref="Q27"/>
    </sheetView>
  </sheetViews>
  <sheetFormatPr defaultRowHeight="15" x14ac:dyDescent="0.25"/>
  <sheetData>
    <row r="1" spans="1:1" x14ac:dyDescent="0.25">
      <c r="A1" t="s">
        <v>100</v>
      </c>
    </row>
    <row r="27" spans="17:17" x14ac:dyDescent="0.25">
      <c r="Q27">
        <v>1</v>
      </c>
    </row>
    <row r="28" spans="17:17" x14ac:dyDescent="0.25">
      <c r="Q28">
        <f>1*3.8*1*52</f>
        <v>197.6</v>
      </c>
    </row>
  </sheetData>
  <sheetProtection algorithmName="SHA-512" hashValue="byqKUP7Jvwole3fD5eVrhnNCCk16h0d4UEKkLX1HLZbg9euuwZYIFSa9MB4N/8aaY8MA9JzKdpqIf3spbsiUPA==" saltValue="Ni3HzyCtY2aO/dWt24s1Zw==" spinCount="100000"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6FCC-BF14-4D04-A156-5A2DC6413293}">
  <sheetPr codeName="Sheet3"/>
  <dimension ref="A1:C89"/>
  <sheetViews>
    <sheetView workbookViewId="0">
      <selection activeCell="R29" sqref="R29"/>
    </sheetView>
  </sheetViews>
  <sheetFormatPr defaultRowHeight="15" x14ac:dyDescent="0.25"/>
  <sheetData>
    <row r="1" spans="1:3" x14ac:dyDescent="0.25">
      <c r="A1" s="107" t="s">
        <v>101</v>
      </c>
    </row>
    <row r="2" spans="1:3" x14ac:dyDescent="0.25">
      <c r="A2" s="108" t="s">
        <v>102</v>
      </c>
      <c r="B2" s="107" t="s">
        <v>103</v>
      </c>
    </row>
    <row r="3" spans="1:3" x14ac:dyDescent="0.25">
      <c r="B3" s="108"/>
      <c r="C3" s="107" t="s">
        <v>104</v>
      </c>
    </row>
    <row r="11" spans="1:3" x14ac:dyDescent="0.25">
      <c r="B11" s="107" t="s">
        <v>105</v>
      </c>
    </row>
    <row r="12" spans="1:3" x14ac:dyDescent="0.25">
      <c r="C12" s="107" t="s">
        <v>106</v>
      </c>
    </row>
    <row r="20" spans="2:3" x14ac:dyDescent="0.25">
      <c r="B20" s="107" t="s">
        <v>107</v>
      </c>
    </row>
    <row r="21" spans="2:3" x14ac:dyDescent="0.25">
      <c r="C21" s="107" t="s">
        <v>108</v>
      </c>
    </row>
    <row r="29" spans="2:3" x14ac:dyDescent="0.25">
      <c r="B29" s="107" t="s">
        <v>109</v>
      </c>
    </row>
    <row r="30" spans="2:3" x14ac:dyDescent="0.25">
      <c r="C30" s="107" t="s">
        <v>110</v>
      </c>
    </row>
    <row r="38" spans="3:3" x14ac:dyDescent="0.25">
      <c r="C38" s="107" t="s">
        <v>111</v>
      </c>
    </row>
    <row r="49" spans="2:3" x14ac:dyDescent="0.25">
      <c r="B49" s="107" t="s">
        <v>112</v>
      </c>
    </row>
    <row r="50" spans="2:3" x14ac:dyDescent="0.25">
      <c r="C50" s="107" t="s">
        <v>113</v>
      </c>
    </row>
    <row r="58" spans="2:3" x14ac:dyDescent="0.25">
      <c r="C58" s="107" t="s">
        <v>114</v>
      </c>
    </row>
    <row r="70" spans="2:3" x14ac:dyDescent="0.25">
      <c r="B70" s="107" t="s">
        <v>115</v>
      </c>
    </row>
    <row r="71" spans="2:3" x14ac:dyDescent="0.25">
      <c r="C71" s="107" t="s">
        <v>116</v>
      </c>
    </row>
    <row r="79" spans="2:3" x14ac:dyDescent="0.25">
      <c r="C79" s="107" t="s">
        <v>117</v>
      </c>
    </row>
    <row r="89" spans="2:2" x14ac:dyDescent="0.25">
      <c r="B89" s="107" t="s">
        <v>118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C8E6321B8E9499C55F33F9C93BBF3" ma:contentTypeVersion="14" ma:contentTypeDescription="Create a new document." ma:contentTypeScope="" ma:versionID="9d897ad3a370691457489e55bab3de7e">
  <xsd:schema xmlns:xsd="http://www.w3.org/2001/XMLSchema" xmlns:xs="http://www.w3.org/2001/XMLSchema" xmlns:p="http://schemas.microsoft.com/office/2006/metadata/properties" xmlns:ns3="5fb0010f-77eb-41d5-a500-87f8101beec5" xmlns:ns4="92d4985f-1b52-44a9-9ec8-810a1c2e1f2c" targetNamespace="http://schemas.microsoft.com/office/2006/metadata/properties" ma:root="true" ma:fieldsID="f3ee674db444ce7cc1e059bbd9b8321e" ns3:_="" ns4:_="">
    <xsd:import namespace="5fb0010f-77eb-41d5-a500-87f8101beec5"/>
    <xsd:import namespace="92d4985f-1b52-44a9-9ec8-810a1c2e1f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0010f-77eb-41d5-a500-87f8101be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4985f-1b52-44a9-9ec8-810a1c2e1f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188A5B-9D40-4D66-8834-474B94F1BB51}">
  <ds:schemaRefs>
    <ds:schemaRef ds:uri="92d4985f-1b52-44a9-9ec8-810a1c2e1f2c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5fb0010f-77eb-41d5-a500-87f8101beec5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7E39C0-B170-4C58-8174-0D7B653AC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0010f-77eb-41d5-a500-87f8101beec5"/>
    <ds:schemaRef ds:uri="92d4985f-1b52-44a9-9ec8-810a1c2e1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6B379A-C0F6-46A8-89DC-02828962D2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Recycling-Trash Calculator</vt:lpstr>
      <vt:lpstr>Instructions for Desktop View</vt:lpstr>
      <vt:lpstr>Instructions for Online 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Renee</dc:creator>
  <cp:keywords/>
  <dc:description/>
  <cp:lastModifiedBy>Carbonell, Ruth</cp:lastModifiedBy>
  <cp:revision/>
  <dcterms:created xsi:type="dcterms:W3CDTF">2020-11-18T16:19:12Z</dcterms:created>
  <dcterms:modified xsi:type="dcterms:W3CDTF">2024-12-19T20:32:33Z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0x01010079AC8E6321B8E9499C55F33F9C93BBF3</vt:lpwstr>
  </property>
</Properties>
</file>