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1376" windowHeight="6372" tabRatio="572" activeTab="0"/>
  </bookViews>
  <sheets>
    <sheet name="Section 1 - Project Information" sheetId="1" r:id="rId1"/>
    <sheet name="Section 2 - Utility Schedule" sheetId="2" r:id="rId2"/>
    <sheet name="Section 3 - Rent Roll" sheetId="3" r:id="rId3"/>
    <sheet name="Compliance Review" sheetId="4" r:id="rId4"/>
    <sheet name="Income" sheetId="5" r:id="rId5"/>
    <sheet name="LowIncome" sheetId="6" r:id="rId6"/>
    <sheet name="Rent" sheetId="7" r:id="rId7"/>
    <sheet name="UtilityCalc" sheetId="8" r:id="rId8"/>
    <sheet name="Utility1" sheetId="9" r:id="rId9"/>
    <sheet name="Utility2" sheetId="10" r:id="rId10"/>
    <sheet name="Utility3" sheetId="11" r:id="rId11"/>
    <sheet name="Utility4" sheetId="12" r:id="rId12"/>
    <sheet name="Utility5" sheetId="13" r:id="rId13"/>
  </sheets>
  <definedNames>
    <definedName name="air">'Section 2 - Utility Schedule'!$C$12</definedName>
    <definedName name="air1">'Utility1'!$B$17:$H$18</definedName>
    <definedName name="air2">'Utility2'!$B$17:$H$18</definedName>
    <definedName name="air3" localSheetId="3">#REF!</definedName>
    <definedName name="air3">'Utility3'!$B$17:$H$18</definedName>
    <definedName name="air4" localSheetId="3">#REF!</definedName>
    <definedName name="air4">'Utility4'!$B$17:$H$18</definedName>
    <definedName name="air5" localSheetId="3">#REF!</definedName>
    <definedName name="air5">'Utility5'!$B$17:$H$18</definedName>
    <definedName name="allincome">'Income'!$A$1:$IP$9</definedName>
    <definedName name="ami">'Section 3 - Rent Roll'!$V$15:$V$114</definedName>
    <definedName name="Check1" localSheetId="3">'Compliance Review'!$B$21</definedName>
    <definedName name="cook">'Section 2 - Utility Schedule'!$C$10</definedName>
    <definedName name="cook1">'Utility1'!$B$11:$H$14</definedName>
    <definedName name="cook2">'Utility2'!$B$11:$H$14</definedName>
    <definedName name="cook3" localSheetId="3">#REF!</definedName>
    <definedName name="cook3">'Utility3'!$B$11:$H$14</definedName>
    <definedName name="cook4" localSheetId="3">#REF!</definedName>
    <definedName name="cook4">'Utility4'!$B$11:$H$14</definedName>
    <definedName name="cook5" localSheetId="3">#REF!</definedName>
    <definedName name="cook5">'Utility5'!$B$11:$H$14</definedName>
    <definedName name="familysize">'Income'!$A$1:$IP$1</definedName>
    <definedName name="heat">'Section 2 - Utility Schedule'!$C$9</definedName>
    <definedName name="heat1">'Utility1'!$B$6:$H$10</definedName>
    <definedName name="heat2">'Utility2'!$B$6:$H$10</definedName>
    <definedName name="heat3" localSheetId="3">#REF!</definedName>
    <definedName name="heat3">'Utility3'!$B$6:$H$10</definedName>
    <definedName name="heat4" localSheetId="3">#REF!</definedName>
    <definedName name="heat4">'Utility4'!$B$6:$H$10</definedName>
    <definedName name="heat5" localSheetId="3">#REF!</definedName>
    <definedName name="heat5">'Utility5'!$B$6:$H$10</definedName>
    <definedName name="HOME_Units" localSheetId="3">'Compliance Review'!$D$9</definedName>
    <definedName name="HOME_Units">#REF!</definedName>
    <definedName name="inc1">'Income'!$B$2:$IP$2</definedName>
    <definedName name="inc2">'Income'!$B$3:$IP$3</definedName>
    <definedName name="inc3">'Income'!$B$4:$IP$4</definedName>
    <definedName name="inc4">'Income'!$B$5:$IP$5</definedName>
    <definedName name="inc5">'Income'!$B$6:$IP$6</definedName>
    <definedName name="inc6">'Income'!$B$7:$IP$7</definedName>
    <definedName name="inc7">'Income'!$B$8:$IP$8</definedName>
    <definedName name="inc8">'Income'!$B$9:$IP$9</definedName>
    <definedName name="income">'Income'!$B$2:$IP$9</definedName>
    <definedName name="incomechart">'Income'!$A$2:$IP$9</definedName>
    <definedName name="low_income">'LowIncome'!$A$1:$B$8</definedName>
    <definedName name="Low_Units" localSheetId="3">'Compliance Review'!$F$9</definedName>
    <definedName name="Low_Units">#REF!</definedName>
    <definedName name="other">'Section 2 - Utility Schedule'!$C$11</definedName>
    <definedName name="other1">'Utility1'!$B$15:$H$16</definedName>
    <definedName name="other2">'Utility2'!$B$15:$H$16</definedName>
    <definedName name="other3" localSheetId="3">#REF!</definedName>
    <definedName name="other3">'Utility3'!$B$15:$H$16</definedName>
    <definedName name="other4" localSheetId="3">#REF!</definedName>
    <definedName name="other4">'Utility4'!$B$15:$H$16</definedName>
    <definedName name="other5" localSheetId="3">#REF!</definedName>
    <definedName name="other5">'Utility5'!$B$15:$H$16</definedName>
    <definedName name="_xlnm.Print_Area" localSheetId="3">'Compliance Review'!$A$1:$G$33</definedName>
    <definedName name="_xlnm.Print_Titles" localSheetId="2">'Section 3 - Rent Roll'!$1:$14</definedName>
    <definedName name="rent">'Section 3 - Rent Roll'!$J$15:$J$114</definedName>
    <definedName name="rent_results">'Section 3 - Rent Roll'!$L$15:$L$114</definedName>
    <definedName name="rent_test">'Section 3 - Rent Roll'!$P$15:$P$114</definedName>
    <definedName name="rentchart">'Rent'!$A$3:$C$9</definedName>
    <definedName name="Restricted_Units" localSheetId="3">'Compliance Review'!$B$12:$G$12</definedName>
    <definedName name="Restricted_Units">#REF!</definedName>
    <definedName name="results">'Section 3 - Rent Roll'!$X$15:$X$114</definedName>
    <definedName name="sewer">'Section 2 - Utility Schedule'!$C$15</definedName>
    <definedName name="sewer1">'Utility1'!$B$26:$H$27</definedName>
    <definedName name="sewer2">'Utility2'!$B$26:$H$27</definedName>
    <definedName name="sewer3" localSheetId="3">#REF!</definedName>
    <definedName name="sewer3">'Utility3'!$B$26:$H$27</definedName>
    <definedName name="sewer4" localSheetId="3">#REF!</definedName>
    <definedName name="sewer4">'Utility4'!$B$26:$H$27</definedName>
    <definedName name="sewer5" localSheetId="3">#REF!</definedName>
    <definedName name="sewer5">'Utility5'!$B$26:$H$27</definedName>
    <definedName name="TC_limit">'Section 3 - Rent Roll'!$U$15:$U$114</definedName>
    <definedName name="trash">'Section 2 - Utility Schedule'!$C$16</definedName>
    <definedName name="trash1">'Utility1'!$B$28:$H$29</definedName>
    <definedName name="trash2">'Utility2'!$B$28:$H$29</definedName>
    <definedName name="trash3" localSheetId="3">#REF!</definedName>
    <definedName name="trash3">'Utility3'!$B$28:$H$29</definedName>
    <definedName name="trash4" localSheetId="3">#REF!</definedName>
    <definedName name="trash4">'Utility4'!$B$28:$H$29</definedName>
    <definedName name="trash5" localSheetId="3">#REF!</definedName>
    <definedName name="trash5">'Utility5'!$B$28:$H$29</definedName>
    <definedName name="UtilityCalc">'UtilityCalc'!$A$1:$G$6</definedName>
    <definedName name="water">'Section 2 - Utility Schedule'!$C$14</definedName>
    <definedName name="water1">'Utility1'!$B$24:$H$25</definedName>
    <definedName name="water2">'Utility2'!$B$24:$H$25</definedName>
    <definedName name="water3" localSheetId="3">#REF!</definedName>
    <definedName name="water3">'Utility3'!$B$24:$H$25</definedName>
    <definedName name="water4" localSheetId="3">#REF!</definedName>
    <definedName name="water4">'Utility4'!$B$24:$H$25</definedName>
    <definedName name="water5" localSheetId="3">#REF!</definedName>
    <definedName name="water5">'Utility5'!$B$24:$H$25</definedName>
    <definedName name="waterh">'Section 2 - Utility Schedule'!$C$13</definedName>
    <definedName name="waterh1">'Utility1'!$B$19:$H$23</definedName>
    <definedName name="waterh2">'Utility2'!$B$19:$H$23</definedName>
    <definedName name="waterh3" localSheetId="3">#REF!</definedName>
    <definedName name="waterh3">'Utility3'!$B$19:$H$23</definedName>
    <definedName name="waterh4" localSheetId="3">#REF!</definedName>
    <definedName name="waterh4">'Utility4'!$B$19:$H$23</definedName>
    <definedName name="waterh5" localSheetId="3">#REF!</definedName>
    <definedName name="waterh5">'Utility5'!$B$19:$H$23</definedName>
  </definedNames>
  <calcPr fullCalcOnLoad="1"/>
</workbook>
</file>

<file path=xl/sharedStrings.xml><?xml version="1.0" encoding="utf-8"?>
<sst xmlns="http://schemas.openxmlformats.org/spreadsheetml/2006/main" count="330" uniqueCount="187">
  <si>
    <t>Name of Head of Household</t>
  </si>
  <si>
    <t>Address / Unit#</t>
  </si>
  <si>
    <t>Project Name:</t>
  </si>
  <si>
    <t>Certified By:</t>
  </si>
  <si>
    <t>Preparer's Organization:</t>
  </si>
  <si>
    <t>Preparer's Address:</t>
  </si>
  <si>
    <t>Preparer's Phone Number:</t>
  </si>
  <si>
    <t>Gross Rent</t>
  </si>
  <si>
    <t>Rent Roll</t>
  </si>
  <si>
    <t>For New Tenants Only</t>
  </si>
  <si>
    <t>Hispanic</t>
  </si>
  <si>
    <t xml:space="preserve">            </t>
  </si>
  <si>
    <t>HOME / CDBG / HIF</t>
  </si>
  <si>
    <t>Housing Type</t>
  </si>
  <si>
    <t>Bedroom Size</t>
  </si>
  <si>
    <t>Heating</t>
  </si>
  <si>
    <t>Cooking</t>
  </si>
  <si>
    <t>Other Electric</t>
  </si>
  <si>
    <t>Water Heating</t>
  </si>
  <si>
    <t>Water</t>
  </si>
  <si>
    <t>LOCALITY</t>
  </si>
  <si>
    <t>UNIT TYPE</t>
  </si>
  <si>
    <t>DATE</t>
  </si>
  <si>
    <t>UTILITY OR SERVICE</t>
  </si>
  <si>
    <t>MONTHLY DOLLAR ALLOWANCES</t>
  </si>
  <si>
    <t>0-BR</t>
  </si>
  <si>
    <t>1-BR</t>
  </si>
  <si>
    <t>2-BR</t>
  </si>
  <si>
    <t>3-BR</t>
  </si>
  <si>
    <t>4-BR</t>
  </si>
  <si>
    <t xml:space="preserve">HEATING </t>
  </si>
  <si>
    <t>a.  Natural Gas</t>
  </si>
  <si>
    <t>COOKING</t>
  </si>
  <si>
    <t>OTHER ELECTRIC</t>
  </si>
  <si>
    <t>WATER HEATING</t>
  </si>
  <si>
    <t>WATER</t>
  </si>
  <si>
    <t>SEWER</t>
  </si>
  <si>
    <t>Montgomery County, MD</t>
  </si>
  <si>
    <t>b.  Propane</t>
  </si>
  <si>
    <t>c.  Oil</t>
  </si>
  <si>
    <t>d.   Electric</t>
  </si>
  <si>
    <t>c.  Electric</t>
  </si>
  <si>
    <t>AIR CONDITIONING</t>
  </si>
  <si>
    <t>d.  Electric</t>
  </si>
  <si>
    <t>TRASH</t>
  </si>
  <si>
    <t>HIGH-RISE APARTMENT</t>
  </si>
  <si>
    <t xml:space="preserve">GARDEN APARTMENT </t>
  </si>
  <si>
    <t>TOWNHOUSE - INTERIOR UNIT</t>
  </si>
  <si>
    <t>TOWNHOUSE - END UNIT</t>
  </si>
  <si>
    <t>`</t>
  </si>
  <si>
    <t>DETACHED SINGLE FAMILY HOUSE</t>
  </si>
  <si>
    <t>5- BR</t>
  </si>
  <si>
    <t xml:space="preserve">    5- BR</t>
  </si>
  <si>
    <t>Family Size</t>
  </si>
  <si>
    <t>Assume 1.5</t>
  </si>
  <si>
    <t>Unit Review</t>
  </si>
  <si>
    <t>Rent Review</t>
  </si>
  <si>
    <t>Income Review</t>
  </si>
  <si>
    <t>No.</t>
  </si>
  <si>
    <t>Low Rent</t>
  </si>
  <si>
    <t>High Rent</t>
  </si>
  <si>
    <t>Low Income</t>
  </si>
  <si>
    <t>Sewer</t>
  </si>
  <si>
    <t>Trash</t>
  </si>
  <si>
    <t># of Bedrooms</t>
  </si>
  <si>
    <t>Tenant Paid Rent</t>
  </si>
  <si>
    <t>Subsidy Amount</t>
  </si>
  <si>
    <t>Household Size</t>
  </si>
  <si>
    <t>Annual Gross Income</t>
  </si>
  <si>
    <t>Race / Ethnicity</t>
  </si>
  <si>
    <t>Head of Household</t>
  </si>
  <si>
    <t>Rental Assistance</t>
  </si>
  <si>
    <t>Disabled Unit?</t>
  </si>
  <si>
    <t>Annual Affordability Report</t>
  </si>
  <si>
    <t xml:space="preserve">I understand and accept the conditions stated above. </t>
  </si>
  <si>
    <t>PROJECT INFORMATION</t>
  </si>
  <si>
    <t>Disclaimer: By checking the box below, you agree to the following statement:</t>
  </si>
  <si>
    <t>I hereby affirm that the information provided in this report is true and correct and that I have not knowingly withheld any facts.  I authorize the Department of Housing and Community Affairs of Montgomery County (DHCA) to collect the disclosed data for utilization in completing county and federal reporting requirements under the HOME Investment Partnerships (HOME) Program, Community Development Block Grant (CDBG) Program and/or Housing Initiative Fund (HIF).</t>
  </si>
  <si>
    <t>Effective Date:</t>
  </si>
  <si>
    <t>Submission Date:</t>
  </si>
  <si>
    <t>Certification Date:</t>
  </si>
  <si>
    <t>Submission Date</t>
  </si>
  <si>
    <t xml:space="preserve">Annual Affordability Report </t>
  </si>
  <si>
    <t>Section 1 - Project Information</t>
  </si>
  <si>
    <r>
      <t xml:space="preserve">The Annual Affordability Report is used to determine compliance with applicable federal and county regulations and to determine compliance with executed county legal documents.  The report is divided into three sections: Project Information, Utility Schedule and Rent Roll.  Please enter project information below, carefully read the disclaimer, check the box below to agree and move to the next section.  Annual Affordability Reports submitted without accepting the terms and conditions, will not be accepted.  </t>
    </r>
    <r>
      <rPr>
        <b/>
        <sz val="10"/>
        <rFont val="Times New Roman"/>
        <family val="1"/>
      </rPr>
      <t>Annual Affordability Reports must submitted electronically (via email).</t>
    </r>
  </si>
  <si>
    <t>Section 2 - Utility Schedule</t>
  </si>
  <si>
    <t xml:space="preserve">Montgomery County has developed a utility cost schedule based on seven utility types which include heating, cooking, other electric, water heating, water, sewer and trash.  In this section, please select the appropriate tenant paid utilities and type by entering the appropriate numeric value (a help box will provide a key).    Enter "0" if the tenant does not pay for a specific utility (i.e. management or the owner pays for it).  </t>
  </si>
  <si>
    <t>Please Select the appropriate utility charges below:</t>
  </si>
  <si>
    <t>Utility Cost</t>
  </si>
  <si>
    <t>Note:</t>
  </si>
  <si>
    <t>Bedroom Size Vertical</t>
  </si>
  <si>
    <t>Housing Type Horizontal</t>
  </si>
  <si>
    <t>Air Conditioning</t>
  </si>
  <si>
    <t>High Rent, Low Rent, or Over Rent</t>
  </si>
  <si>
    <t>Compliant? High/Low Unit</t>
  </si>
  <si>
    <t>Approx. AMI%</t>
  </si>
  <si>
    <t>Annual Affordability (Rent Roll) Review Checklist</t>
  </si>
  <si>
    <t>Name of Project</t>
  </si>
  <si>
    <t>HUD ID</t>
  </si>
  <si>
    <t>Program and Income Limits Effective</t>
  </si>
  <si>
    <t>Utility Allowance Effective</t>
  </si>
  <si>
    <t>Affordability Compliance</t>
  </si>
  <si>
    <t>Affordability Non-compliance</t>
  </si>
  <si>
    <t>MFData ID</t>
  </si>
  <si>
    <t>Total Units:</t>
  </si>
  <si>
    <t>Number of County Assisted Units:</t>
  </si>
  <si>
    <t>65% AMI</t>
  </si>
  <si>
    <t>60% AMI</t>
  </si>
  <si>
    <t>50% AMI</t>
  </si>
  <si>
    <t>40% AMI</t>
  </si>
  <si>
    <t>30% AMI</t>
  </si>
  <si>
    <t>Effective Income Limits</t>
  </si>
  <si>
    <t>Total Number of Units</t>
  </si>
  <si>
    <t>Number of Low HOME Units</t>
  </si>
  <si>
    <t>Compliance Review</t>
  </si>
  <si>
    <t>Reported the Correct No. of HOME units</t>
  </si>
  <si>
    <t xml:space="preserve">Correct number of RESTRICTED units </t>
  </si>
  <si>
    <t>Rents are within HOME Program limits</t>
  </si>
  <si>
    <t>Tenant income within HOME Program limits</t>
  </si>
  <si>
    <t>Incorrect No. of HOME units</t>
  </si>
  <si>
    <t xml:space="preserve">Incorrect number of RESTRICTED units </t>
  </si>
  <si>
    <t>Rents exceed HOME Program limits</t>
  </si>
  <si>
    <t>Max Rent (High Limit)</t>
  </si>
  <si>
    <t>Income Limit</t>
  </si>
  <si>
    <t>Max Income (HUD Defined "Low-Income")</t>
  </si>
  <si>
    <t>11 = White</t>
  </si>
  <si>
    <t>12 = Afr. Amer.</t>
  </si>
  <si>
    <t>13 = Asian</t>
  </si>
  <si>
    <t>14 = Native Amer.</t>
  </si>
  <si>
    <t>15 = Hawaiian/Pac. Islander</t>
  </si>
  <si>
    <t>16 = Native Amer. &amp; White</t>
  </si>
  <si>
    <t>17 = Asian &amp; White</t>
  </si>
  <si>
    <t>18 = Afr. Amer. &amp; White</t>
  </si>
  <si>
    <t>19 = Native Amer. &amp; Afr. Amer.</t>
  </si>
  <si>
    <t>20 = Other Multi-Racial</t>
  </si>
  <si>
    <t>21 = Asian &amp; Pac. Islander</t>
  </si>
  <si>
    <t>22 = Other</t>
  </si>
  <si>
    <t>Y = Yes</t>
  </si>
  <si>
    <t>N = No</t>
  </si>
  <si>
    <t>1 = Single / Non Elderly</t>
  </si>
  <si>
    <t>2 = Elderly</t>
  </si>
  <si>
    <t>3 = Single Parent w/ Chldrn</t>
  </si>
  <si>
    <t>4 = Related Parent</t>
  </si>
  <si>
    <t>5 = Other</t>
  </si>
  <si>
    <t>1 = Section 8</t>
  </si>
  <si>
    <t>2 = HOME TBA</t>
  </si>
  <si>
    <t>3 = Other</t>
  </si>
  <si>
    <t>4 = None</t>
  </si>
  <si>
    <t>No. Units</t>
  </si>
  <si>
    <t>High / Low</t>
  </si>
  <si>
    <t>Restricted</t>
  </si>
  <si>
    <t>Rent</t>
  </si>
  <si>
    <t>Income</t>
  </si>
  <si>
    <t>Non-compliance</t>
  </si>
  <si>
    <t>Compliance</t>
  </si>
  <si>
    <t>Restricted Calc</t>
  </si>
  <si>
    <t>80+</t>
  </si>
  <si>
    <t>Total Count</t>
  </si>
  <si>
    <t>Restricted Summary Matrix</t>
  </si>
  <si>
    <t>n/a</t>
  </si>
  <si>
    <t>Confirm or Add Income Restrictions (Restricted Units per Loan Docs)</t>
  </si>
  <si>
    <t>Tenant income exceeds HOME Program limits</t>
  </si>
  <si>
    <t>DHCA - Multifamily Section</t>
  </si>
  <si>
    <t>80% AMI</t>
  </si>
  <si>
    <t>Correct No Restricted Units</t>
  </si>
  <si>
    <t>Tax Credit Max (AMI x 140%)</t>
  </si>
  <si>
    <t>Income TC Limit Compliant</t>
  </si>
  <si>
    <t>Compliant?</t>
  </si>
  <si>
    <t>Run Data Report</t>
  </si>
  <si>
    <r>
      <t xml:space="preserve">Rent Test (for Over-Income Tenants of non-Low Income Tax Credit Properties) </t>
    </r>
    <r>
      <rPr>
        <sz val="10"/>
        <rFont val="Times New Roman"/>
        <family val="1"/>
      </rPr>
      <t>This determines if Over-Income tenants are paying 30% of their income towards rent.</t>
    </r>
  </si>
  <si>
    <r>
      <t xml:space="preserve">LIHTC Income Test (for Over-Income Tenants of Low Income Housing Tax Credit Properties) </t>
    </r>
    <r>
      <rPr>
        <sz val="10"/>
        <rFont val="Times New Roman"/>
        <family val="1"/>
      </rPr>
      <t>This determines if Over-Income tenants are within the LIHTC 140% of the "Low-Income" AMI.</t>
    </r>
  </si>
  <si>
    <t>Total Number of Assisted Units</t>
  </si>
  <si>
    <t>Incorrect number of LOW units*</t>
  </si>
  <si>
    <t>Correct number of LOW units*</t>
  </si>
  <si>
    <t>Rent Test</t>
  </si>
  <si>
    <t>LIHTC Test</t>
  </si>
  <si>
    <t>* - Low Unit test is only HOME Program applicable</t>
  </si>
  <si>
    <t>30% Rent Test</t>
  </si>
  <si>
    <t>Range - 2% Higher Than 30% Rent Test</t>
  </si>
  <si>
    <t>Range - 2% Lower Than 30% Rent Test</t>
  </si>
  <si>
    <t>Rent Test - Is Rent within 2% Standard Deviation?</t>
  </si>
  <si>
    <r>
      <t xml:space="preserve">Compliance Report </t>
    </r>
    <r>
      <rPr>
        <sz val="10"/>
        <rFont val="Times New Roman"/>
        <family val="1"/>
      </rPr>
      <t>This is a standard report which reveals compliance data for the above Compliance Review Section</t>
    </r>
  </si>
  <si>
    <t>counts number of noncompliances</t>
  </si>
  <si>
    <r>
      <t xml:space="preserve">SHOW ALL Report Data </t>
    </r>
    <r>
      <rPr>
        <sz val="10"/>
        <rFont val="Times New Roman"/>
        <family val="1"/>
      </rPr>
      <t>This will show all compliance reports calculated in the Rent Roll.</t>
    </r>
  </si>
  <si>
    <r>
      <t xml:space="preserve">HIDE ALL Report Data </t>
    </r>
    <r>
      <rPr>
        <sz val="10"/>
        <rFont val="Times New Roman"/>
        <family val="1"/>
      </rPr>
      <t>This will close all compliance reports and return the Rent Roll to its original format.</t>
    </r>
  </si>
  <si>
    <t xml:space="preserve"> Data Reports</t>
  </si>
  <si>
    <t>Directions - Fill in the unshaded sections for all tenants in assisted units.  For vacant units, enter "Vacant" under "Name of Head of Household" and "0" for "Tenant Paid Rent", "Household Size" and "Annual Gross Income".  For new tenants only, fill in the green shaded section.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</si>
</sst>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_(&quot;$&quot;* #,##0_);_(&quot;$&quot;* \(#,##0\);_(&quot;$&quot;* &quot;-&quot;??_);_(@_)"/>
    <numFmt numFmtId="170" formatCode="[$-409]h:mm:ss\ AM/PM"/>
    <numFmt numFmtId="171" formatCode="[$-409]dddd\,\ mmmm\ dd\,\ yyyy"/>
    <numFmt numFmtId="172" formatCode="_(&quot;$&quot;* #,##0.000_);_(&quot;$&quot;* \(#,##0.000\);_(&quot;$&quot;* &quot;-&quot;??_);_(@_)"/>
    <numFmt numFmtId="173" formatCode="_(&quot;$&quot;* #,##0.0000_);_(&quot;$&quot;* \(#,##0.0000\);_(&quot;$&quot;* &quot;-&quot;??_);_(@_)"/>
    <numFmt numFmtId="174" formatCode="_(&quot;$&quot;* #,##0.0_);_(&quot;$&quot;* \(#,##0.0\);_(&quot;$&quot;* &quot;-&quot;??_);_(@_)"/>
    <numFmt numFmtId="175" formatCode="[&lt;=9999999]###\-####;\(###\)\ ###\-####"/>
    <numFmt numFmtId="176" formatCode="[$-409]d\-mmm\-yy;@"/>
    <numFmt numFmtId="177" formatCode="mmm\-yyyy"/>
    <numFmt numFmtId="178" formatCode="0.0%"/>
    <numFmt numFmtId="179" formatCode="_(* #,##0.0_);_(* \(#,##0.0\);_(* &quot;-&quot;?_);_(@_)"/>
  </numFmts>
  <fonts count="32">
    <font>
      <sz val="10"/>
      <name val="Arial"/>
      <family val="0"/>
    </font>
    <font>
      <sz val="12"/>
      <name val="Arial"/>
      <family val="2"/>
    </font>
    <font>
      <b/>
      <sz val="12"/>
      <name val="Times New Roman"/>
      <family val="1"/>
    </font>
    <font>
      <b/>
      <sz val="14"/>
      <name val="Times New Roman"/>
      <family val="1"/>
    </font>
    <font>
      <sz val="10"/>
      <name val="Times New Roman"/>
      <family val="1"/>
    </font>
    <font>
      <b/>
      <sz val="10"/>
      <name val="Times New Roman"/>
      <family val="1"/>
    </font>
    <font>
      <sz val="8"/>
      <name val="Times New Roman"/>
      <family val="1"/>
    </font>
    <font>
      <b/>
      <sz val="11"/>
      <name val="Times New Roman"/>
      <family val="1"/>
    </font>
    <font>
      <b/>
      <sz val="8"/>
      <name val="Times New Roman"/>
      <family val="1"/>
    </font>
    <font>
      <u val="single"/>
      <sz val="10"/>
      <color indexed="12"/>
      <name val="Arial"/>
      <family val="0"/>
    </font>
    <font>
      <u val="single"/>
      <sz val="10"/>
      <color indexed="36"/>
      <name val="Arial"/>
      <family val="0"/>
    </font>
    <font>
      <sz val="8"/>
      <name val="Arial"/>
      <family val="0"/>
    </font>
    <font>
      <b/>
      <sz val="10"/>
      <name val="Arial"/>
      <family val="2"/>
    </font>
    <font>
      <sz val="9"/>
      <name val="Times New Roman"/>
      <family val="1"/>
    </font>
    <font>
      <b/>
      <sz val="9"/>
      <name val="Times New Roman"/>
      <family val="1"/>
    </font>
    <font>
      <b/>
      <sz val="26"/>
      <name val="Arial"/>
      <family val="2"/>
    </font>
    <font>
      <sz val="12"/>
      <name val="Arial MT"/>
      <family val="0"/>
    </font>
    <font>
      <b/>
      <u val="single"/>
      <sz val="10"/>
      <name val="Times New Roman"/>
      <family val="1"/>
    </font>
    <font>
      <b/>
      <sz val="10"/>
      <color indexed="10"/>
      <name val="Times New Roman"/>
      <family val="1"/>
    </font>
    <font>
      <i/>
      <sz val="12"/>
      <name val="Times New Roman"/>
      <family val="1"/>
    </font>
    <font>
      <b/>
      <u val="single"/>
      <sz val="14"/>
      <name val="Times New Roman"/>
      <family val="1"/>
    </font>
    <font>
      <sz val="9"/>
      <name val="other1"/>
      <family val="0"/>
    </font>
    <font>
      <sz val="10"/>
      <name val="other1"/>
      <family val="0"/>
    </font>
    <font>
      <sz val="10"/>
      <name val="Ac1"/>
      <family val="0"/>
    </font>
    <font>
      <sz val="9"/>
      <name val="Ac1"/>
      <family val="0"/>
    </font>
    <font>
      <sz val="13"/>
      <color indexed="63"/>
      <name val="Trebuchet MS"/>
      <family val="2"/>
    </font>
    <font>
      <sz val="12"/>
      <name val="Times New Roman"/>
      <family val="1"/>
    </font>
    <font>
      <b/>
      <i/>
      <sz val="14"/>
      <name val="Times New Roman"/>
      <family val="1"/>
    </font>
    <font>
      <sz val="6"/>
      <name val="Times New Roman"/>
      <family val="1"/>
    </font>
    <font>
      <b/>
      <u val="single"/>
      <sz val="12"/>
      <name val="Times New Roman"/>
      <family val="1"/>
    </font>
    <font>
      <sz val="8"/>
      <name val="Tahoma"/>
      <family val="2"/>
    </font>
    <font>
      <sz val="7"/>
      <name val="Times New Roman"/>
      <family val="1"/>
    </font>
  </fonts>
  <fills count="1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s>
  <borders count="34">
    <border>
      <left/>
      <right/>
      <top/>
      <bottom/>
      <diagonal/>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double"/>
      <top style="double"/>
      <bottom style="thin"/>
    </border>
    <border>
      <left style="double"/>
      <right style="double"/>
      <top>
        <color indexed="63"/>
      </top>
      <bottom style="thin"/>
    </border>
    <border>
      <left style="double"/>
      <right style="double"/>
      <top>
        <color indexed="63"/>
      </top>
      <bottom style="double"/>
    </border>
    <border>
      <left style="double"/>
      <right style="double"/>
      <top style="thin"/>
      <bottom style="thin"/>
    </border>
    <border>
      <left style="double"/>
      <right style="double"/>
      <top style="thin"/>
      <bottom style="double"/>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thin"/>
      <right style="thin"/>
      <top>
        <color indexed="63"/>
      </top>
      <bottom style="thin"/>
    </border>
    <border>
      <left>
        <color indexed="63"/>
      </left>
      <right style="medium"/>
      <top style="thin"/>
      <bottom style="thin"/>
    </border>
    <border>
      <left style="medium"/>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385">
    <xf numFmtId="0" fontId="0" fillId="0" borderId="0" xfId="0" applyAlignment="1">
      <alignment/>
    </xf>
    <xf numFmtId="0" fontId="4" fillId="0" borderId="0" xfId="0" applyFont="1" applyAlignment="1">
      <alignment/>
    </xf>
    <xf numFmtId="0" fontId="0" fillId="0" borderId="0" xfId="0" applyAlignment="1">
      <alignment horizontal="center"/>
    </xf>
    <xf numFmtId="0" fontId="0" fillId="0" borderId="0" xfId="0" applyNumberFormat="1" applyAlignment="1">
      <alignment horizontal="left"/>
    </xf>
    <xf numFmtId="0" fontId="13" fillId="0" borderId="1" xfId="0" applyFont="1" applyBorder="1" applyAlignment="1">
      <alignment wrapText="1"/>
    </xf>
    <xf numFmtId="15" fontId="13" fillId="0" borderId="2" xfId="0" applyNumberFormat="1" applyFont="1" applyBorder="1" applyAlignment="1">
      <alignment wrapText="1"/>
    </xf>
    <xf numFmtId="0" fontId="13" fillId="0" borderId="3" xfId="0" applyNumberFormat="1" applyFont="1" applyBorder="1" applyAlignment="1">
      <alignment horizontal="left" vertical="top" wrapText="1"/>
    </xf>
    <xf numFmtId="0" fontId="13" fillId="0" borderId="4" xfId="0" applyNumberFormat="1" applyFont="1" applyBorder="1" applyAlignment="1">
      <alignment horizontal="left" vertical="top" wrapText="1"/>
    </xf>
    <xf numFmtId="0" fontId="13" fillId="0" borderId="4" xfId="0" applyFont="1" applyBorder="1" applyAlignment="1">
      <alignment horizontal="right" wrapText="1"/>
    </xf>
    <xf numFmtId="0" fontId="13" fillId="0" borderId="5" xfId="0" applyFont="1" applyBorder="1" applyAlignment="1">
      <alignment horizontal="right" wrapText="1"/>
    </xf>
    <xf numFmtId="0" fontId="13" fillId="0" borderId="6" xfId="0" applyFont="1" applyBorder="1" applyAlignment="1">
      <alignment wrapText="1"/>
    </xf>
    <xf numFmtId="0" fontId="13" fillId="0" borderId="6" xfId="0" applyNumberFormat="1" applyFont="1" applyBorder="1" applyAlignment="1">
      <alignment horizontal="left" wrapText="1"/>
    </xf>
    <xf numFmtId="0" fontId="13" fillId="2" borderId="7" xfId="0" applyFont="1" applyFill="1" applyBorder="1" applyAlignment="1">
      <alignment horizontal="right" wrapText="1"/>
    </xf>
    <xf numFmtId="0" fontId="13" fillId="0" borderId="6" xfId="0" applyFont="1" applyBorder="1" applyAlignment="1">
      <alignment horizontal="left" indent="4"/>
    </xf>
    <xf numFmtId="0" fontId="13" fillId="0" borderId="6" xfId="0" applyNumberFormat="1" applyFont="1" applyBorder="1" applyAlignment="1">
      <alignment horizontal="left"/>
    </xf>
    <xf numFmtId="0" fontId="13" fillId="0" borderId="7" xfId="0" applyFont="1" applyBorder="1" applyAlignment="1">
      <alignment horizontal="right" wrapText="1"/>
    </xf>
    <xf numFmtId="0" fontId="13" fillId="0" borderId="8" xfId="0" applyFont="1" applyBorder="1" applyAlignment="1">
      <alignment horizontal="right" wrapText="1"/>
    </xf>
    <xf numFmtId="0" fontId="13" fillId="0" borderId="9" xfId="0" applyFont="1" applyBorder="1" applyAlignment="1">
      <alignment horizontal="left" wrapText="1" indent="4"/>
    </xf>
    <xf numFmtId="0" fontId="13" fillId="0" borderId="9" xfId="0" applyNumberFormat="1" applyFont="1" applyBorder="1" applyAlignment="1">
      <alignment horizontal="left" wrapText="1"/>
    </xf>
    <xf numFmtId="0" fontId="13" fillId="0" borderId="2" xfId="0" applyFont="1" applyBorder="1" applyAlignment="1">
      <alignment horizontal="right" wrapText="1"/>
    </xf>
    <xf numFmtId="0" fontId="13" fillId="0" borderId="10" xfId="0" applyFont="1" applyBorder="1" applyAlignment="1">
      <alignment horizontal="right" wrapText="1"/>
    </xf>
    <xf numFmtId="0" fontId="13" fillId="0" borderId="2" xfId="0" applyFont="1" applyBorder="1" applyAlignment="1">
      <alignment horizontal="left" wrapText="1" indent="4"/>
    </xf>
    <xf numFmtId="0" fontId="13" fillId="0" borderId="2" xfId="0" applyNumberFormat="1" applyFont="1" applyBorder="1" applyAlignment="1">
      <alignment horizontal="left" wrapText="1"/>
    </xf>
    <xf numFmtId="0" fontId="13" fillId="0" borderId="4" xfId="0" applyNumberFormat="1" applyFont="1" applyBorder="1" applyAlignment="1">
      <alignment horizontal="left" wrapText="1"/>
    </xf>
    <xf numFmtId="0" fontId="0" fillId="0" borderId="2" xfId="0" applyBorder="1" applyAlignment="1">
      <alignment/>
    </xf>
    <xf numFmtId="0" fontId="0" fillId="0" borderId="2" xfId="0" applyNumberFormat="1" applyBorder="1" applyAlignment="1">
      <alignment horizontal="left"/>
    </xf>
    <xf numFmtId="0" fontId="13" fillId="0" borderId="5" xfId="0" applyNumberFormat="1" applyFont="1" applyBorder="1" applyAlignment="1">
      <alignment horizontal="left" wrapText="1"/>
    </xf>
    <xf numFmtId="0" fontId="13" fillId="0" borderId="9" xfId="0" applyFont="1" applyBorder="1" applyAlignment="1">
      <alignment horizontal="left" indent="4"/>
    </xf>
    <xf numFmtId="0" fontId="13" fillId="0" borderId="9" xfId="0" applyNumberFormat="1" applyFont="1" applyBorder="1" applyAlignment="1">
      <alignment horizontal="left"/>
    </xf>
    <xf numFmtId="0" fontId="0" fillId="0" borderId="9" xfId="0" applyBorder="1" applyAlignment="1">
      <alignment/>
    </xf>
    <xf numFmtId="0" fontId="0" fillId="0" borderId="9" xfId="0" applyNumberFormat="1" applyBorder="1" applyAlignment="1">
      <alignment horizontal="left"/>
    </xf>
    <xf numFmtId="0" fontId="13" fillId="0" borderId="9" xfId="0" applyFont="1" applyBorder="1" applyAlignment="1">
      <alignment wrapText="1"/>
    </xf>
    <xf numFmtId="0" fontId="0" fillId="0" borderId="4" xfId="0" applyNumberFormat="1" applyBorder="1" applyAlignment="1">
      <alignment horizontal="left"/>
    </xf>
    <xf numFmtId="0" fontId="0" fillId="0" borderId="11" xfId="0" applyBorder="1" applyAlignment="1">
      <alignment horizontal="center"/>
    </xf>
    <xf numFmtId="0" fontId="0" fillId="0" borderId="11" xfId="21" applyFont="1" applyBorder="1" applyAlignment="1" applyProtection="1">
      <alignment horizontal="center"/>
      <protection/>
    </xf>
    <xf numFmtId="169" fontId="0" fillId="0" borderId="11" xfId="17" applyNumberFormat="1" applyFont="1" applyBorder="1" applyAlignment="1" applyProtection="1">
      <alignment horizontal="center"/>
      <protection/>
    </xf>
    <xf numFmtId="169" fontId="0" fillId="0" borderId="11" xfId="17" applyNumberFormat="1" applyFont="1" applyBorder="1" applyAlignment="1" applyProtection="1">
      <alignment horizontal="right"/>
      <protection/>
    </xf>
    <xf numFmtId="0" fontId="0" fillId="0" borderId="11" xfId="0" applyBorder="1" applyAlignment="1">
      <alignment/>
    </xf>
    <xf numFmtId="169" fontId="0" fillId="0" borderId="11" xfId="17" applyNumberFormat="1" applyBorder="1" applyAlignment="1">
      <alignment/>
    </xf>
    <xf numFmtId="0" fontId="4" fillId="2" borderId="12" xfId="0" applyFont="1" applyFill="1" applyBorder="1" applyAlignment="1">
      <alignment/>
    </xf>
    <xf numFmtId="0" fontId="0" fillId="2" borderId="5" xfId="0" applyFill="1" applyBorder="1" applyAlignment="1">
      <alignment/>
    </xf>
    <xf numFmtId="0" fontId="0" fillId="2" borderId="4" xfId="0" applyFill="1" applyBorder="1" applyAlignment="1">
      <alignment/>
    </xf>
    <xf numFmtId="0" fontId="0" fillId="2" borderId="13" xfId="0" applyFill="1" applyBorder="1" applyAlignment="1">
      <alignment/>
    </xf>
    <xf numFmtId="0" fontId="4" fillId="2" borderId="14" xfId="0" applyFont="1" applyFill="1" applyBorder="1" applyAlignment="1">
      <alignment/>
    </xf>
    <xf numFmtId="0" fontId="0" fillId="2" borderId="10" xfId="0" applyFill="1" applyBorder="1" applyAlignment="1">
      <alignment/>
    </xf>
    <xf numFmtId="0" fontId="0" fillId="0" borderId="0" xfId="21" applyFont="1" applyBorder="1" applyProtection="1">
      <alignment/>
      <protection/>
    </xf>
    <xf numFmtId="0" fontId="0" fillId="0" borderId="0" xfId="21" applyFont="1" applyBorder="1">
      <alignment/>
      <protection/>
    </xf>
    <xf numFmtId="5" fontId="0" fillId="0" borderId="0" xfId="17" applyNumberFormat="1" applyFont="1" applyBorder="1" applyAlignment="1">
      <alignment horizontal="center"/>
    </xf>
    <xf numFmtId="5" fontId="0" fillId="0" borderId="0" xfId="21" applyNumberFormat="1" applyFont="1" applyBorder="1" applyAlignment="1" applyProtection="1">
      <alignment horizontal="center"/>
      <protection/>
    </xf>
    <xf numFmtId="5" fontId="0" fillId="0" borderId="0" xfId="17" applyNumberFormat="1" applyFont="1" applyFill="1" applyBorder="1" applyAlignment="1">
      <alignment horizontal="center"/>
    </xf>
    <xf numFmtId="5" fontId="0" fillId="0" borderId="0" xfId="21" applyNumberFormat="1" applyFont="1" applyFill="1" applyBorder="1" applyAlignment="1" applyProtection="1">
      <alignment horizontal="center"/>
      <protection/>
    </xf>
    <xf numFmtId="0" fontId="0" fillId="0" borderId="15" xfId="0" applyBorder="1" applyAlignment="1">
      <alignment horizontal="center"/>
    </xf>
    <xf numFmtId="169" fontId="0" fillId="0" borderId="15" xfId="17" applyNumberFormat="1" applyFont="1" applyBorder="1" applyAlignment="1" applyProtection="1">
      <alignment horizontal="center"/>
      <protection/>
    </xf>
    <xf numFmtId="0" fontId="0" fillId="0" borderId="16" xfId="0" applyBorder="1" applyAlignment="1">
      <alignment horizontal="center"/>
    </xf>
    <xf numFmtId="169" fontId="0" fillId="0" borderId="16" xfId="17" applyNumberFormat="1" applyFont="1" applyBorder="1" applyAlignment="1" applyProtection="1">
      <alignment horizontal="center"/>
      <protection/>
    </xf>
    <xf numFmtId="0" fontId="12" fillId="0" borderId="17" xfId="0" applyFont="1" applyBorder="1" applyAlignment="1">
      <alignment horizontal="center"/>
    </xf>
    <xf numFmtId="169" fontId="12" fillId="0" borderId="18" xfId="17" applyNumberFormat="1" applyFont="1" applyBorder="1" applyAlignment="1" applyProtection="1">
      <alignment horizontal="right"/>
      <protection/>
    </xf>
    <xf numFmtId="169" fontId="12" fillId="0" borderId="19" xfId="17" applyNumberFormat="1" applyFont="1" applyBorder="1" applyAlignment="1" applyProtection="1">
      <alignment horizontal="right"/>
      <protection/>
    </xf>
    <xf numFmtId="169" fontId="12" fillId="0" borderId="18" xfId="17" applyNumberFormat="1" applyFont="1" applyBorder="1" applyAlignment="1" applyProtection="1">
      <alignment horizontal="center"/>
      <protection/>
    </xf>
    <xf numFmtId="169" fontId="12" fillId="0" borderId="19" xfId="17" applyNumberFormat="1" applyFont="1" applyBorder="1" applyAlignment="1" applyProtection="1">
      <alignment horizontal="center"/>
      <protection/>
    </xf>
    <xf numFmtId="169" fontId="12" fillId="0" borderId="17" xfId="17" applyNumberFormat="1" applyFont="1" applyBorder="1" applyAlignment="1">
      <alignment horizontal="center"/>
    </xf>
    <xf numFmtId="169" fontId="12" fillId="0" borderId="9" xfId="17" applyNumberFormat="1" applyFont="1" applyBorder="1" applyAlignment="1" applyProtection="1">
      <alignment horizontal="center"/>
      <protection/>
    </xf>
    <xf numFmtId="169" fontId="12" fillId="0" borderId="2" xfId="17" applyNumberFormat="1" applyFont="1" applyBorder="1" applyAlignment="1" applyProtection="1">
      <alignment horizontal="center"/>
      <protection/>
    </xf>
    <xf numFmtId="0" fontId="5" fillId="0" borderId="0" xfId="0" applyFont="1" applyAlignment="1">
      <alignment wrapText="1"/>
    </xf>
    <xf numFmtId="0" fontId="5" fillId="2" borderId="4" xfId="0" applyFont="1" applyFill="1" applyBorder="1" applyAlignment="1">
      <alignment wrapText="1"/>
    </xf>
    <xf numFmtId="0" fontId="0" fillId="2" borderId="14" xfId="0" applyFill="1" applyBorder="1" applyAlignment="1">
      <alignment/>
    </xf>
    <xf numFmtId="0" fontId="5" fillId="3" borderId="6" xfId="0" applyFont="1" applyFill="1" applyBorder="1" applyAlignment="1">
      <alignment horizontal="right"/>
    </xf>
    <xf numFmtId="0" fontId="5" fillId="3" borderId="0" xfId="0" applyFont="1" applyFill="1" applyBorder="1" applyAlignment="1">
      <alignment horizontal="right"/>
    </xf>
    <xf numFmtId="0" fontId="4" fillId="4" borderId="6" xfId="0" applyFont="1" applyFill="1" applyBorder="1" applyAlignment="1">
      <alignment horizontal="left" wrapText="1"/>
    </xf>
    <xf numFmtId="0" fontId="4" fillId="4" borderId="0" xfId="0" applyFont="1" applyFill="1" applyBorder="1" applyAlignment="1">
      <alignment horizontal="left" wrapText="1"/>
    </xf>
    <xf numFmtId="0" fontId="4" fillId="4" borderId="4" xfId="0" applyFont="1" applyFill="1" applyBorder="1" applyAlignment="1">
      <alignment horizontal="left" wrapText="1"/>
    </xf>
    <xf numFmtId="0" fontId="4" fillId="2" borderId="3" xfId="0" applyFont="1" applyFill="1" applyBorder="1" applyAlignment="1">
      <alignment/>
    </xf>
    <xf numFmtId="0" fontId="4" fillId="2" borderId="6" xfId="0" applyFont="1" applyFill="1" applyBorder="1" applyAlignment="1">
      <alignment/>
    </xf>
    <xf numFmtId="0" fontId="3" fillId="4" borderId="6"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xf>
    <xf numFmtId="0" fontId="4" fillId="3" borderId="0" xfId="0" applyFont="1" applyFill="1" applyBorder="1" applyAlignment="1">
      <alignment/>
    </xf>
    <xf numFmtId="0" fontId="4" fillId="3" borderId="4" xfId="0" applyFont="1" applyFill="1" applyBorder="1" applyAlignment="1">
      <alignment/>
    </xf>
    <xf numFmtId="0" fontId="4" fillId="3" borderId="6" xfId="0" applyFont="1" applyFill="1" applyBorder="1" applyAlignment="1">
      <alignment horizontal="left"/>
    </xf>
    <xf numFmtId="0" fontId="5" fillId="4" borderId="6" xfId="0" applyFont="1" applyFill="1" applyBorder="1" applyAlignment="1">
      <alignment horizontal="center"/>
    </xf>
    <xf numFmtId="0" fontId="5" fillId="4" borderId="0" xfId="0" applyFont="1" applyFill="1" applyBorder="1" applyAlignment="1">
      <alignment horizontal="center"/>
    </xf>
    <xf numFmtId="0" fontId="5" fillId="4" borderId="4" xfId="0" applyFont="1" applyFill="1" applyBorder="1" applyAlignment="1">
      <alignment horizontal="center"/>
    </xf>
    <xf numFmtId="0" fontId="5" fillId="3" borderId="14" xfId="0" applyFont="1" applyFill="1" applyBorder="1" applyAlignment="1">
      <alignment/>
    </xf>
    <xf numFmtId="0" fontId="4" fillId="3" borderId="14" xfId="0" applyFont="1" applyFill="1" applyBorder="1" applyAlignment="1">
      <alignment/>
    </xf>
    <xf numFmtId="0" fontId="4" fillId="3" borderId="10" xfId="0" applyFont="1" applyFill="1" applyBorder="1" applyAlignment="1">
      <alignment/>
    </xf>
    <xf numFmtId="0" fontId="5" fillId="3" borderId="0" xfId="0" applyFont="1" applyFill="1" applyBorder="1" applyAlignment="1">
      <alignment horizontal="left" indent="1"/>
    </xf>
    <xf numFmtId="0" fontId="4" fillId="0" borderId="20" xfId="0" applyFont="1" applyFill="1" applyBorder="1" applyAlignment="1" applyProtection="1">
      <alignment horizontal="left" indent="1"/>
      <protection locked="0"/>
    </xf>
    <xf numFmtId="176" fontId="4" fillId="0" borderId="21" xfId="0" applyNumberFormat="1" applyFont="1" applyFill="1" applyBorder="1" applyAlignment="1" applyProtection="1">
      <alignment horizontal="left" indent="1"/>
      <protection locked="0"/>
    </xf>
    <xf numFmtId="0" fontId="4" fillId="0" borderId="21" xfId="0" applyFont="1" applyFill="1" applyBorder="1" applyAlignment="1" applyProtection="1">
      <alignment horizontal="left" indent="1"/>
      <protection locked="0"/>
    </xf>
    <xf numFmtId="175" fontId="4" fillId="0" borderId="22" xfId="0" applyNumberFormat="1" applyFont="1" applyFill="1" applyBorder="1" applyAlignment="1" applyProtection="1">
      <alignment horizontal="left" indent="1"/>
      <protection locked="0"/>
    </xf>
    <xf numFmtId="0" fontId="5" fillId="0" borderId="0" xfId="0" applyFont="1" applyAlignment="1">
      <alignment horizontal="center"/>
    </xf>
    <xf numFmtId="0" fontId="4" fillId="0" borderId="0" xfId="0" applyFont="1" applyAlignment="1">
      <alignment horizontal="left" indent="1"/>
    </xf>
    <xf numFmtId="169" fontId="5" fillId="0" borderId="0" xfId="17" applyNumberFormat="1" applyFont="1" applyAlignment="1">
      <alignment horizontal="center"/>
    </xf>
    <xf numFmtId="0" fontId="5" fillId="2" borderId="12" xfId="0" applyFont="1" applyFill="1" applyBorder="1" applyAlignment="1">
      <alignment horizontal="center"/>
    </xf>
    <xf numFmtId="0" fontId="4" fillId="2" borderId="12" xfId="0" applyFont="1" applyFill="1" applyBorder="1" applyAlignment="1">
      <alignment horizontal="left" indent="1"/>
    </xf>
    <xf numFmtId="169" fontId="5" fillId="2" borderId="12" xfId="17" applyNumberFormat="1" applyFont="1" applyFill="1" applyBorder="1" applyAlignment="1">
      <alignment horizontal="center"/>
    </xf>
    <xf numFmtId="0" fontId="4" fillId="2" borderId="5" xfId="0" applyFont="1" applyFill="1" applyBorder="1" applyAlignment="1">
      <alignment/>
    </xf>
    <xf numFmtId="0" fontId="4" fillId="2" borderId="4" xfId="0" applyFont="1" applyFill="1" applyBorder="1" applyAlignment="1">
      <alignment/>
    </xf>
    <xf numFmtId="0" fontId="4" fillId="2" borderId="6" xfId="0" applyFont="1" applyFill="1" applyBorder="1" applyAlignment="1">
      <alignment vertical="center"/>
    </xf>
    <xf numFmtId="0" fontId="4" fillId="2" borderId="4" xfId="0" applyFont="1" applyFill="1" applyBorder="1" applyAlignment="1">
      <alignment vertical="center"/>
    </xf>
    <xf numFmtId="0" fontId="4" fillId="2" borderId="13" xfId="0" applyFont="1" applyFill="1" applyBorder="1" applyAlignment="1">
      <alignment/>
    </xf>
    <xf numFmtId="0" fontId="5" fillId="2" borderId="14" xfId="0" applyFont="1" applyFill="1" applyBorder="1" applyAlignment="1">
      <alignment horizontal="center"/>
    </xf>
    <xf numFmtId="0" fontId="4" fillId="2" borderId="14" xfId="0" applyFont="1" applyFill="1" applyBorder="1" applyAlignment="1">
      <alignment horizontal="left" indent="1"/>
    </xf>
    <xf numFmtId="169" fontId="5" fillId="2" borderId="14" xfId="17" applyNumberFormat="1" applyFont="1" applyFill="1" applyBorder="1" applyAlignment="1">
      <alignment horizontal="center"/>
    </xf>
    <xf numFmtId="0" fontId="4" fillId="2" borderId="10" xfId="0" applyFont="1" applyFill="1" applyBorder="1" applyAlignment="1">
      <alignment/>
    </xf>
    <xf numFmtId="0" fontId="5" fillId="5" borderId="6" xfId="0" applyFont="1" applyFill="1" applyBorder="1" applyAlignment="1">
      <alignment horizontal="right" vertical="center" indent="1"/>
    </xf>
    <xf numFmtId="1" fontId="5" fillId="5" borderId="0" xfId="0" applyNumberFormat="1" applyFont="1" applyFill="1" applyBorder="1" applyAlignment="1">
      <alignment horizontal="center" vertical="center"/>
    </xf>
    <xf numFmtId="0" fontId="4" fillId="5" borderId="0" xfId="0" applyFont="1" applyFill="1" applyBorder="1" applyAlignment="1">
      <alignment horizontal="left" vertical="center" indent="1"/>
    </xf>
    <xf numFmtId="169" fontId="5" fillId="5" borderId="0" xfId="17" applyNumberFormat="1" applyFont="1" applyFill="1" applyBorder="1" applyAlignment="1">
      <alignment horizontal="center" vertical="center"/>
    </xf>
    <xf numFmtId="0" fontId="4" fillId="5" borderId="4" xfId="0" applyFont="1" applyFill="1" applyBorder="1" applyAlignment="1">
      <alignment vertical="center"/>
    </xf>
    <xf numFmtId="0" fontId="4" fillId="5" borderId="13" xfId="0" applyFont="1" applyFill="1" applyBorder="1" applyAlignment="1">
      <alignment/>
    </xf>
    <xf numFmtId="0" fontId="5" fillId="5" borderId="14" xfId="0" applyFont="1" applyFill="1" applyBorder="1" applyAlignment="1">
      <alignment horizontal="center"/>
    </xf>
    <xf numFmtId="0" fontId="4" fillId="5" borderId="10" xfId="0" applyFont="1" applyFill="1" applyBorder="1" applyAlignment="1">
      <alignment vertical="center"/>
    </xf>
    <xf numFmtId="0" fontId="19" fillId="4" borderId="6" xfId="0" applyFont="1" applyFill="1" applyBorder="1" applyAlignment="1">
      <alignment horizontal="center"/>
    </xf>
    <xf numFmtId="0" fontId="19" fillId="4" borderId="0" xfId="0" applyFont="1" applyFill="1" applyBorder="1" applyAlignment="1">
      <alignment horizontal="center"/>
    </xf>
    <xf numFmtId="0" fontId="19" fillId="4" borderId="4" xfId="0" applyFont="1" applyFill="1" applyBorder="1" applyAlignment="1">
      <alignment horizontal="center"/>
    </xf>
    <xf numFmtId="0" fontId="5" fillId="4" borderId="6" xfId="0" applyFont="1" applyFill="1" applyBorder="1" applyAlignment="1">
      <alignment horizontal="right" vertical="center" indent="1"/>
    </xf>
    <xf numFmtId="1" fontId="5" fillId="4" borderId="0" xfId="0" applyNumberFormat="1" applyFont="1" applyFill="1" applyBorder="1" applyAlignment="1">
      <alignment horizontal="center" vertical="center"/>
    </xf>
    <xf numFmtId="0" fontId="4" fillId="4" borderId="0" xfId="0" applyFont="1" applyFill="1" applyBorder="1" applyAlignment="1">
      <alignment horizontal="left" vertical="center" indent="1"/>
    </xf>
    <xf numFmtId="169" fontId="5" fillId="4" borderId="0" xfId="17" applyNumberFormat="1" applyFont="1" applyFill="1" applyBorder="1" applyAlignment="1">
      <alignment horizontal="center" vertical="center"/>
    </xf>
    <xf numFmtId="0" fontId="4" fillId="4" borderId="4" xfId="0" applyFont="1" applyFill="1" applyBorder="1" applyAlignment="1">
      <alignment vertical="center"/>
    </xf>
    <xf numFmtId="0" fontId="5" fillId="5" borderId="6" xfId="0" applyFont="1" applyFill="1" applyBorder="1" applyAlignment="1">
      <alignment vertical="center"/>
    </xf>
    <xf numFmtId="1" fontId="5" fillId="0" borderId="20" xfId="0" applyNumberFormat="1" applyFont="1" applyFill="1" applyBorder="1" applyAlignment="1" applyProtection="1">
      <alignment horizontal="center" vertical="center"/>
      <protection locked="0"/>
    </xf>
    <xf numFmtId="1" fontId="5" fillId="0" borderId="23" xfId="0" applyNumberFormat="1" applyFont="1" applyFill="1" applyBorder="1" applyAlignment="1" applyProtection="1">
      <alignment horizontal="center" vertical="center"/>
      <protection locked="0"/>
    </xf>
    <xf numFmtId="1" fontId="5" fillId="0" borderId="24" xfId="0" applyNumberFormat="1" applyFont="1" applyFill="1" applyBorder="1" applyAlignment="1" applyProtection="1">
      <alignment horizontal="center" vertical="center"/>
      <protection locked="0"/>
    </xf>
    <xf numFmtId="0" fontId="3" fillId="5" borderId="14" xfId="0" applyFont="1" applyFill="1" applyBorder="1" applyAlignment="1">
      <alignment horizontal="right" indent="1"/>
    </xf>
    <xf numFmtId="169" fontId="5" fillId="5" borderId="14" xfId="17" applyNumberFormat="1" applyFont="1" applyFill="1" applyBorder="1" applyAlignment="1">
      <alignment horizontal="center" vertical="center"/>
    </xf>
    <xf numFmtId="0" fontId="21" fillId="0" borderId="4" xfId="0" applyNumberFormat="1" applyFont="1" applyBorder="1" applyAlignment="1">
      <alignment horizontal="left" wrapText="1"/>
    </xf>
    <xf numFmtId="0" fontId="21" fillId="2" borderId="7" xfId="0" applyFont="1" applyFill="1" applyBorder="1" applyAlignment="1">
      <alignment horizontal="right" wrapText="1"/>
    </xf>
    <xf numFmtId="0" fontId="22" fillId="0" borderId="2" xfId="0" applyNumberFormat="1" applyFont="1" applyBorder="1" applyAlignment="1">
      <alignment horizontal="left"/>
    </xf>
    <xf numFmtId="0" fontId="21" fillId="0" borderId="7" xfId="0" applyFont="1" applyBorder="1" applyAlignment="1">
      <alignment horizontal="right" wrapText="1"/>
    </xf>
    <xf numFmtId="0" fontId="21" fillId="0" borderId="8" xfId="0" applyFont="1" applyBorder="1" applyAlignment="1">
      <alignment horizontal="right" wrapText="1"/>
    </xf>
    <xf numFmtId="0" fontId="23" fillId="0" borderId="4" xfId="0" applyNumberFormat="1" applyFont="1" applyBorder="1" applyAlignment="1">
      <alignment horizontal="left"/>
    </xf>
    <xf numFmtId="0" fontId="24" fillId="2" borderId="7" xfId="0" applyFont="1" applyFill="1" applyBorder="1" applyAlignment="1">
      <alignment horizontal="right" wrapText="1"/>
    </xf>
    <xf numFmtId="0" fontId="24" fillId="0" borderId="7" xfId="0" applyFont="1" applyBorder="1" applyAlignment="1">
      <alignment horizontal="right" wrapText="1"/>
    </xf>
    <xf numFmtId="0" fontId="24" fillId="0" borderId="8" xfId="0" applyFont="1" applyBorder="1" applyAlignment="1">
      <alignment horizontal="right" wrapText="1"/>
    </xf>
    <xf numFmtId="0" fontId="12" fillId="0" borderId="25" xfId="0" applyFont="1" applyBorder="1" applyAlignment="1">
      <alignment/>
    </xf>
    <xf numFmtId="0" fontId="12" fillId="0" borderId="26" xfId="0" applyNumberFormat="1" applyFont="1" applyBorder="1" applyAlignment="1">
      <alignment horizontal="left"/>
    </xf>
    <xf numFmtId="0" fontId="12" fillId="0" borderId="26" xfId="0" applyFont="1" applyBorder="1" applyAlignment="1">
      <alignment/>
    </xf>
    <xf numFmtId="0" fontId="25" fillId="0" borderId="0" xfId="0" applyFont="1" applyAlignment="1">
      <alignment/>
    </xf>
    <xf numFmtId="0" fontId="0" fillId="0" borderId="0" xfId="0" applyBorder="1" applyAlignment="1">
      <alignment/>
    </xf>
    <xf numFmtId="169" fontId="0" fillId="0" borderId="0" xfId="17" applyNumberFormat="1" applyBorder="1" applyAlignment="1">
      <alignment/>
    </xf>
    <xf numFmtId="169" fontId="0" fillId="0" borderId="0" xfId="0" applyNumberFormat="1" applyBorder="1" applyAlignment="1">
      <alignment/>
    </xf>
    <xf numFmtId="0" fontId="0" fillId="0" borderId="3" xfId="0" applyBorder="1" applyAlignment="1">
      <alignment/>
    </xf>
    <xf numFmtId="0" fontId="0" fillId="0" borderId="6" xfId="0" applyBorder="1" applyAlignment="1">
      <alignment/>
    </xf>
    <xf numFmtId="0" fontId="0" fillId="0" borderId="13" xfId="0" applyBorder="1" applyAlignment="1">
      <alignment/>
    </xf>
    <xf numFmtId="14" fontId="0" fillId="0" borderId="0" xfId="0" applyNumberFormat="1" applyBorder="1" applyAlignment="1">
      <alignment/>
    </xf>
    <xf numFmtId="0" fontId="0" fillId="0" borderId="0" xfId="0"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center"/>
      <protection/>
    </xf>
    <xf numFmtId="0" fontId="0" fillId="0" borderId="0" xfId="0" applyAlignment="1" applyProtection="1">
      <alignment horizontal="right"/>
      <protection/>
    </xf>
    <xf numFmtId="0" fontId="0" fillId="0" borderId="27" xfId="0" applyBorder="1" applyAlignment="1" applyProtection="1">
      <alignment/>
      <protection/>
    </xf>
    <xf numFmtId="0" fontId="0" fillId="0" borderId="0" xfId="0" applyAlignment="1" applyProtection="1">
      <alignment horizontal="center"/>
      <protection/>
    </xf>
    <xf numFmtId="0" fontId="26" fillId="0" borderId="0" xfId="0" applyFont="1" applyAlignment="1" applyProtection="1">
      <alignment/>
      <protection/>
    </xf>
    <xf numFmtId="0" fontId="2" fillId="6" borderId="3" xfId="0" applyFont="1" applyFill="1" applyBorder="1" applyAlignment="1" applyProtection="1">
      <alignment wrapText="1"/>
      <protection/>
    </xf>
    <xf numFmtId="0" fontId="2" fillId="6" borderId="1" xfId="0" applyFont="1" applyFill="1" applyBorder="1" applyAlignment="1" applyProtection="1">
      <alignment wrapText="1"/>
      <protection/>
    </xf>
    <xf numFmtId="0" fontId="2" fillId="2" borderId="6" xfId="0" applyFont="1" applyFill="1" applyBorder="1" applyAlignment="1" applyProtection="1">
      <alignment wrapText="1"/>
      <protection/>
    </xf>
    <xf numFmtId="0" fontId="2" fillId="2" borderId="0" xfId="0" applyFont="1" applyFill="1" applyBorder="1" applyAlignment="1" applyProtection="1">
      <alignment wrapText="1"/>
      <protection/>
    </xf>
    <xf numFmtId="0" fontId="2" fillId="2" borderId="4" xfId="0" applyFont="1" applyFill="1" applyBorder="1" applyAlignment="1" applyProtection="1">
      <alignment wrapText="1"/>
      <protection/>
    </xf>
    <xf numFmtId="0" fontId="2" fillId="2" borderId="25" xfId="0" applyFont="1" applyFill="1" applyBorder="1" applyAlignment="1" applyProtection="1">
      <alignment wrapText="1"/>
      <protection/>
    </xf>
    <xf numFmtId="0" fontId="2" fillId="2" borderId="26" xfId="0" applyFont="1" applyFill="1" applyBorder="1" applyAlignment="1" applyProtection="1">
      <alignment horizontal="center" wrapText="1"/>
      <protection/>
    </xf>
    <xf numFmtId="0" fontId="28" fillId="2" borderId="26" xfId="0" applyFont="1" applyFill="1" applyBorder="1" applyAlignment="1" applyProtection="1">
      <alignment wrapText="1"/>
      <protection/>
    </xf>
    <xf numFmtId="0" fontId="28" fillId="2" borderId="8" xfId="0" applyFont="1" applyFill="1" applyBorder="1" applyAlignment="1" applyProtection="1">
      <alignment wrapText="1"/>
      <protection/>
    </xf>
    <xf numFmtId="0" fontId="4" fillId="2" borderId="6" xfId="0" applyFont="1" applyFill="1" applyBorder="1" applyAlignment="1" applyProtection="1">
      <alignment horizontal="center" wrapText="1"/>
      <protection/>
    </xf>
    <xf numFmtId="0" fontId="4" fillId="2" borderId="0" xfId="0" applyFont="1" applyFill="1" applyBorder="1" applyAlignment="1" applyProtection="1">
      <alignment horizontal="center" wrapText="1"/>
      <protection/>
    </xf>
    <xf numFmtId="0" fontId="4" fillId="2" borderId="4" xfId="0" applyFont="1" applyFill="1" applyBorder="1" applyAlignment="1" applyProtection="1">
      <alignment horizontal="center" wrapText="1"/>
      <protection/>
    </xf>
    <xf numFmtId="0" fontId="4" fillId="4" borderId="25" xfId="0" applyFont="1" applyFill="1" applyBorder="1" applyAlignment="1" applyProtection="1">
      <alignment wrapText="1"/>
      <protection/>
    </xf>
    <xf numFmtId="0" fontId="4" fillId="4" borderId="26" xfId="0" applyFont="1" applyFill="1" applyBorder="1" applyAlignment="1" applyProtection="1">
      <alignment wrapText="1"/>
      <protection/>
    </xf>
    <xf numFmtId="0" fontId="4" fillId="4" borderId="8" xfId="0" applyFont="1" applyFill="1" applyBorder="1" applyAlignment="1" applyProtection="1">
      <alignment wrapText="1"/>
      <protection/>
    </xf>
    <xf numFmtId="0" fontId="4" fillId="2" borderId="25" xfId="0" applyFont="1" applyFill="1" applyBorder="1" applyAlignment="1" applyProtection="1">
      <alignment horizontal="center" vertical="top" wrapText="1"/>
      <protection/>
    </xf>
    <xf numFmtId="0" fontId="4" fillId="2" borderId="26" xfId="0" applyFont="1" applyFill="1" applyBorder="1" applyAlignment="1" applyProtection="1">
      <alignment horizontal="center" vertical="top" wrapText="1"/>
      <protection/>
    </xf>
    <xf numFmtId="0" fontId="4" fillId="2" borderId="8" xfId="0" applyFont="1" applyFill="1" applyBorder="1" applyAlignment="1" applyProtection="1">
      <alignment horizontal="center" vertical="top" wrapText="1"/>
      <protection/>
    </xf>
    <xf numFmtId="0" fontId="0" fillId="2" borderId="26" xfId="0" applyFill="1" applyBorder="1" applyAlignment="1" applyProtection="1">
      <alignment/>
      <protection/>
    </xf>
    <xf numFmtId="0" fontId="0" fillId="2" borderId="8" xfId="0" applyFill="1" applyBorder="1" applyAlignment="1" applyProtection="1">
      <alignment/>
      <protection/>
    </xf>
    <xf numFmtId="0" fontId="3" fillId="0" borderId="10" xfId="0" applyFont="1" applyFill="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2" fillId="0" borderId="13"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 xfId="0" applyFont="1" applyFill="1" applyBorder="1" applyAlignment="1" applyProtection="1">
      <alignment horizontal="center" wrapText="1"/>
      <protection locked="0"/>
    </xf>
    <xf numFmtId="0" fontId="8" fillId="6" borderId="2" xfId="0" applyFont="1" applyFill="1" applyBorder="1" applyAlignment="1" applyProtection="1">
      <alignment horizontal="center" wrapText="1"/>
      <protection/>
    </xf>
    <xf numFmtId="9" fontId="8" fillId="6" borderId="2" xfId="0" applyNumberFormat="1" applyFont="1" applyFill="1" applyBorder="1" applyAlignment="1" applyProtection="1">
      <alignment horizontal="center" wrapText="1"/>
      <protection/>
    </xf>
    <xf numFmtId="0" fontId="2" fillId="0" borderId="12" xfId="0" applyFont="1" applyFill="1" applyBorder="1" applyAlignment="1" applyProtection="1">
      <alignment horizontal="center"/>
      <protection/>
    </xf>
    <xf numFmtId="0" fontId="31" fillId="2" borderId="25" xfId="0" applyFont="1" applyFill="1" applyBorder="1" applyAlignment="1" applyProtection="1">
      <alignment/>
      <protection/>
    </xf>
    <xf numFmtId="0" fontId="5" fillId="0" borderId="4" xfId="0" applyFont="1" applyFill="1" applyBorder="1" applyAlignment="1" applyProtection="1">
      <alignment horizontal="center"/>
      <protection/>
    </xf>
    <xf numFmtId="0" fontId="5" fillId="0" borderId="0" xfId="0" applyFont="1" applyFill="1" applyBorder="1" applyAlignment="1" applyProtection="1">
      <alignment horizontal="center" vertical="center" wrapText="1"/>
      <protection/>
    </xf>
    <xf numFmtId="0" fontId="2" fillId="0" borderId="4"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2" fillId="0" borderId="5" xfId="0" applyFont="1" applyFill="1" applyBorder="1" applyAlignment="1" applyProtection="1">
      <alignment horizontal="left"/>
      <protection/>
    </xf>
    <xf numFmtId="0" fontId="0" fillId="2" borderId="3" xfId="0" applyFill="1" applyBorder="1" applyAlignment="1" applyProtection="1">
      <alignment/>
      <protection hidden="1"/>
    </xf>
    <xf numFmtId="0" fontId="0" fillId="2" borderId="12" xfId="0" applyFill="1" applyBorder="1" applyAlignment="1" applyProtection="1">
      <alignment horizontal="center"/>
      <protection hidden="1"/>
    </xf>
    <xf numFmtId="0" fontId="4" fillId="2" borderId="12" xfId="0" applyFont="1" applyFill="1" applyBorder="1" applyAlignment="1" applyProtection="1">
      <alignment horizontal="left"/>
      <protection hidden="1"/>
    </xf>
    <xf numFmtId="0" fontId="4" fillId="2" borderId="12" xfId="0" applyFont="1" applyFill="1" applyBorder="1" applyAlignment="1" applyProtection="1">
      <alignment/>
      <protection hidden="1"/>
    </xf>
    <xf numFmtId="0" fontId="4" fillId="2" borderId="12" xfId="0" applyNumberFormat="1"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0" fillId="2" borderId="5" xfId="0" applyFill="1" applyBorder="1" applyAlignment="1" applyProtection="1">
      <alignment/>
      <protection hidden="1"/>
    </xf>
    <xf numFmtId="0" fontId="0" fillId="0" borderId="0" xfId="0" applyAlignment="1" applyProtection="1">
      <alignment/>
      <protection hidden="1"/>
    </xf>
    <xf numFmtId="0" fontId="11" fillId="0" borderId="0" xfId="0" applyFont="1" applyAlignment="1" applyProtection="1">
      <alignment/>
      <protection hidden="1"/>
    </xf>
    <xf numFmtId="0" fontId="0" fillId="2" borderId="6" xfId="0" applyFill="1" applyBorder="1" applyAlignment="1" applyProtection="1">
      <alignment/>
      <protection hidden="1"/>
    </xf>
    <xf numFmtId="49" fontId="2" fillId="6" borderId="3" xfId="0" applyNumberFormat="1" applyFont="1" applyFill="1" applyBorder="1" applyAlignment="1" applyProtection="1">
      <alignment horizontal="center"/>
      <protection hidden="1"/>
    </xf>
    <xf numFmtId="49" fontId="2" fillId="6" borderId="12" xfId="0" applyNumberFormat="1" applyFont="1" applyFill="1" applyBorder="1" applyAlignment="1" applyProtection="1">
      <alignment horizontal="left"/>
      <protection hidden="1"/>
    </xf>
    <xf numFmtId="0" fontId="4" fillId="6" borderId="12" xfId="0" applyFont="1" applyFill="1" applyBorder="1" applyAlignment="1" applyProtection="1">
      <alignment/>
      <protection hidden="1"/>
    </xf>
    <xf numFmtId="0" fontId="2" fillId="6" borderId="12" xfId="0" applyNumberFormat="1" applyFont="1" applyFill="1" applyBorder="1" applyAlignment="1" applyProtection="1">
      <alignment/>
      <protection hidden="1"/>
    </xf>
    <xf numFmtId="0" fontId="0" fillId="2" borderId="4" xfId="0" applyFill="1" applyBorder="1" applyAlignment="1" applyProtection="1">
      <alignment/>
      <protection hidden="1"/>
    </xf>
    <xf numFmtId="0" fontId="5" fillId="6" borderId="6" xfId="0" applyFont="1" applyFill="1" applyBorder="1" applyAlignment="1" applyProtection="1">
      <alignment horizontal="center"/>
      <protection hidden="1"/>
    </xf>
    <xf numFmtId="0" fontId="5" fillId="6" borderId="0" xfId="0" applyFont="1" applyFill="1" applyBorder="1" applyAlignment="1" applyProtection="1">
      <alignment horizontal="left"/>
      <protection hidden="1"/>
    </xf>
    <xf numFmtId="0" fontId="5" fillId="6" borderId="0" xfId="0" applyFont="1" applyFill="1" applyBorder="1" applyAlignment="1" applyProtection="1">
      <alignment/>
      <protection hidden="1"/>
    </xf>
    <xf numFmtId="0" fontId="4" fillId="6" borderId="0" xfId="0" applyFont="1" applyFill="1" applyBorder="1" applyAlignment="1" applyProtection="1">
      <alignment/>
      <protection hidden="1"/>
    </xf>
    <xf numFmtId="17" fontId="4" fillId="6" borderId="0" xfId="0" applyNumberFormat="1" applyFont="1" applyFill="1" applyBorder="1" applyAlignment="1" applyProtection="1">
      <alignment/>
      <protection hidden="1"/>
    </xf>
    <xf numFmtId="0" fontId="4" fillId="6" borderId="0" xfId="0" applyNumberFormat="1" applyFont="1" applyFill="1" applyBorder="1" applyAlignment="1" applyProtection="1">
      <alignment horizontal="center"/>
      <protection hidden="1"/>
    </xf>
    <xf numFmtId="0" fontId="4" fillId="6" borderId="0" xfId="0" applyFont="1" applyFill="1" applyBorder="1" applyAlignment="1" applyProtection="1">
      <alignment horizontal="center"/>
      <protection hidden="1"/>
    </xf>
    <xf numFmtId="0" fontId="5" fillId="6" borderId="0" xfId="0" applyFont="1" applyFill="1" applyBorder="1" applyAlignment="1" applyProtection="1">
      <alignment horizontal="right"/>
      <protection hidden="1"/>
    </xf>
    <xf numFmtId="0" fontId="5" fillId="6" borderId="28" xfId="0" applyFont="1" applyFill="1" applyBorder="1" applyAlignment="1" applyProtection="1">
      <alignment horizontal="left" indent="1"/>
      <protection hidden="1"/>
    </xf>
    <xf numFmtId="0" fontId="4" fillId="6" borderId="28" xfId="0" applyFont="1" applyFill="1" applyBorder="1" applyAlignment="1" applyProtection="1">
      <alignment horizontal="left"/>
      <protection hidden="1"/>
    </xf>
    <xf numFmtId="0" fontId="5" fillId="6" borderId="0" xfId="0" applyFont="1" applyFill="1" applyBorder="1" applyAlignment="1" applyProtection="1">
      <alignment/>
      <protection hidden="1"/>
    </xf>
    <xf numFmtId="0" fontId="0" fillId="6" borderId="0" xfId="0" applyFill="1" applyBorder="1" applyAlignment="1" applyProtection="1">
      <alignment/>
      <protection hidden="1"/>
    </xf>
    <xf numFmtId="176" fontId="5" fillId="6" borderId="28" xfId="0" applyNumberFormat="1" applyFont="1" applyFill="1" applyBorder="1" applyAlignment="1" applyProtection="1">
      <alignment horizontal="left" indent="1"/>
      <protection hidden="1"/>
    </xf>
    <xf numFmtId="0" fontId="4" fillId="6" borderId="29" xfId="0" applyFont="1" applyFill="1" applyBorder="1" applyAlignment="1" applyProtection="1">
      <alignment horizontal="left"/>
      <protection hidden="1"/>
    </xf>
    <xf numFmtId="175" fontId="5" fillId="6" borderId="0" xfId="0" applyNumberFormat="1" applyFont="1" applyFill="1" applyBorder="1" applyAlignment="1" applyProtection="1">
      <alignment/>
      <protection hidden="1"/>
    </xf>
    <xf numFmtId="0" fontId="4" fillId="6" borderId="6" xfId="0" applyFont="1" applyFill="1" applyBorder="1" applyAlignment="1" applyProtection="1">
      <alignment horizontal="center"/>
      <protection hidden="1"/>
    </xf>
    <xf numFmtId="0" fontId="4" fillId="6" borderId="0" xfId="0" applyFont="1" applyFill="1" applyBorder="1" applyAlignment="1" applyProtection="1">
      <alignment horizontal="left"/>
      <protection hidden="1"/>
    </xf>
    <xf numFmtId="0" fontId="6" fillId="6" borderId="0" xfId="0" applyFont="1" applyFill="1" applyBorder="1" applyAlignment="1" applyProtection="1">
      <alignment/>
      <protection hidden="1"/>
    </xf>
    <xf numFmtId="0" fontId="6" fillId="6" borderId="0" xfId="0" applyFont="1" applyFill="1" applyBorder="1" applyAlignment="1" applyProtection="1">
      <alignment horizontal="center"/>
      <protection hidden="1"/>
    </xf>
    <xf numFmtId="0" fontId="7" fillId="6" borderId="6" xfId="0" applyFont="1" applyFill="1" applyBorder="1" applyAlignment="1" applyProtection="1">
      <alignment horizontal="center"/>
      <protection hidden="1"/>
    </xf>
    <xf numFmtId="0" fontId="5" fillId="7" borderId="26" xfId="0" applyFont="1" applyFill="1" applyBorder="1" applyAlignment="1" applyProtection="1">
      <alignment horizontal="center"/>
      <protection hidden="1"/>
    </xf>
    <xf numFmtId="0" fontId="5" fillId="7" borderId="26" xfId="0" applyNumberFormat="1"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4" fillId="4" borderId="9" xfId="0" applyFont="1" applyFill="1" applyBorder="1" applyAlignment="1" applyProtection="1">
      <alignment horizontal="center"/>
      <protection hidden="1"/>
    </xf>
    <xf numFmtId="0" fontId="4" fillId="4" borderId="2" xfId="0" applyFont="1" applyFill="1" applyBorder="1" applyAlignment="1" applyProtection="1">
      <alignment horizontal="center"/>
      <protection hidden="1"/>
    </xf>
    <xf numFmtId="0" fontId="1" fillId="2" borderId="6" xfId="0" applyFont="1" applyFill="1" applyBorder="1" applyAlignment="1" applyProtection="1">
      <alignment/>
      <protection hidden="1"/>
    </xf>
    <xf numFmtId="0" fontId="4" fillId="8" borderId="18" xfId="0" applyFont="1" applyFill="1" applyBorder="1" applyAlignment="1" applyProtection="1">
      <alignment horizontal="center"/>
      <protection hidden="1"/>
    </xf>
    <xf numFmtId="0" fontId="4" fillId="0" borderId="18" xfId="0" applyFont="1" applyFill="1" applyBorder="1" applyAlignment="1" applyProtection="1">
      <alignment horizontal="left"/>
      <protection hidden="1" locked="0"/>
    </xf>
    <xf numFmtId="0" fontId="4" fillId="0" borderId="30" xfId="0" applyFont="1" applyFill="1" applyBorder="1" applyAlignment="1" applyProtection="1">
      <alignment horizontal="left"/>
      <protection hidden="1" locked="0"/>
    </xf>
    <xf numFmtId="1" fontId="4" fillId="0" borderId="31" xfId="0" applyNumberFormat="1" applyFont="1" applyFill="1" applyBorder="1" applyAlignment="1" applyProtection="1">
      <alignment horizontal="center"/>
      <protection hidden="1" locked="0"/>
    </xf>
    <xf numFmtId="0" fontId="4" fillId="0" borderId="32" xfId="0" applyFont="1" applyFill="1" applyBorder="1" applyAlignment="1" applyProtection="1">
      <alignment horizontal="center"/>
      <protection hidden="1" locked="0"/>
    </xf>
    <xf numFmtId="169" fontId="4" fillId="0" borderId="18" xfId="17" applyNumberFormat="1" applyFont="1" applyFill="1" applyBorder="1" applyAlignment="1" applyProtection="1">
      <alignment/>
      <protection hidden="1" locked="0"/>
    </xf>
    <xf numFmtId="169" fontId="4" fillId="2" borderId="18" xfId="17" applyNumberFormat="1" applyFont="1" applyFill="1" applyBorder="1" applyAlignment="1" applyProtection="1">
      <alignment/>
      <protection hidden="1"/>
    </xf>
    <xf numFmtId="169" fontId="4" fillId="8" borderId="33" xfId="17" applyNumberFormat="1" applyFont="1" applyFill="1" applyBorder="1" applyAlignment="1" applyProtection="1">
      <alignment/>
      <protection hidden="1"/>
    </xf>
    <xf numFmtId="0" fontId="4" fillId="8" borderId="33" xfId="17" applyNumberFormat="1" applyFont="1" applyFill="1" applyBorder="1" applyAlignment="1" applyProtection="1">
      <alignment horizontal="center"/>
      <protection hidden="1"/>
    </xf>
    <xf numFmtId="44" fontId="4" fillId="8" borderId="33" xfId="17" applyFont="1" applyFill="1" applyBorder="1" applyAlignment="1" applyProtection="1">
      <alignment horizontal="center"/>
      <protection hidden="1"/>
    </xf>
    <xf numFmtId="0" fontId="4" fillId="0" borderId="33" xfId="0" applyFont="1" applyFill="1" applyBorder="1" applyAlignment="1" applyProtection="1">
      <alignment horizontal="center"/>
      <protection hidden="1" locked="0"/>
    </xf>
    <xf numFmtId="169" fontId="4" fillId="0" borderId="33" xfId="17" applyNumberFormat="1" applyFont="1" applyFill="1" applyBorder="1" applyAlignment="1" applyProtection="1">
      <alignment/>
      <protection hidden="1" locked="0"/>
    </xf>
    <xf numFmtId="169" fontId="4" fillId="8" borderId="33" xfId="17" applyNumberFormat="1" applyFont="1" applyFill="1" applyBorder="1" applyAlignment="1" applyProtection="1">
      <alignment horizontal="center"/>
      <protection hidden="1"/>
    </xf>
    <xf numFmtId="9" fontId="4" fillId="8" borderId="18" xfId="22" applyFont="1" applyFill="1" applyBorder="1" applyAlignment="1" applyProtection="1">
      <alignment horizontal="center"/>
      <protection hidden="1"/>
    </xf>
    <xf numFmtId="44" fontId="4" fillId="8" borderId="18" xfId="17" applyFont="1" applyFill="1" applyBorder="1" applyAlignment="1" applyProtection="1">
      <alignment horizontal="center"/>
      <protection hidden="1"/>
    </xf>
    <xf numFmtId="0" fontId="4" fillId="4" borderId="18" xfId="0" applyFont="1" applyFill="1" applyBorder="1" applyAlignment="1" applyProtection="1">
      <alignment/>
      <protection hidden="1"/>
    </xf>
    <xf numFmtId="0" fontId="4" fillId="0" borderId="18" xfId="0" applyFont="1" applyFill="1" applyBorder="1" applyAlignment="1" applyProtection="1">
      <alignment horizontal="center"/>
      <protection hidden="1" locked="0"/>
    </xf>
    <xf numFmtId="0" fontId="1" fillId="2" borderId="4" xfId="0" applyFont="1" applyFill="1" applyBorder="1" applyAlignment="1" applyProtection="1">
      <alignment/>
      <protection hidden="1"/>
    </xf>
    <xf numFmtId="0" fontId="1" fillId="0" borderId="0" xfId="0" applyFont="1" applyAlignment="1" applyProtection="1">
      <alignment/>
      <protection hidden="1"/>
    </xf>
    <xf numFmtId="169" fontId="4" fillId="0" borderId="18" xfId="17" applyNumberFormat="1" applyFont="1" applyFill="1" applyBorder="1" applyAlignment="1" applyProtection="1">
      <alignment horizontal="center"/>
      <protection hidden="1" locked="0"/>
    </xf>
    <xf numFmtId="0" fontId="11" fillId="2" borderId="12" xfId="0" applyFont="1" applyFill="1" applyBorder="1" applyAlignment="1" applyProtection="1">
      <alignment/>
      <protection hidden="1"/>
    </xf>
    <xf numFmtId="0" fontId="4" fillId="8" borderId="19" xfId="0" applyFont="1" applyFill="1" applyBorder="1" applyAlignment="1" applyProtection="1">
      <alignment horizontal="center"/>
      <protection hidden="1"/>
    </xf>
    <xf numFmtId="0" fontId="4" fillId="0" borderId="19" xfId="0" applyFont="1" applyFill="1" applyBorder="1" applyAlignment="1" applyProtection="1">
      <alignment horizontal="left"/>
      <protection hidden="1" locked="0"/>
    </xf>
    <xf numFmtId="0" fontId="4" fillId="0" borderId="19" xfId="0" applyFont="1" applyFill="1" applyBorder="1" applyAlignment="1" applyProtection="1">
      <alignment horizontal="center"/>
      <protection hidden="1" locked="0"/>
    </xf>
    <xf numFmtId="169" fontId="4" fillId="0" borderId="19" xfId="17" applyNumberFormat="1" applyFont="1" applyFill="1" applyBorder="1" applyAlignment="1" applyProtection="1">
      <alignment/>
      <protection hidden="1" locked="0"/>
    </xf>
    <xf numFmtId="0" fontId="4" fillId="4" borderId="19" xfId="0" applyFont="1" applyFill="1" applyBorder="1" applyAlignment="1" applyProtection="1">
      <alignment/>
      <protection hidden="1"/>
    </xf>
    <xf numFmtId="0" fontId="0" fillId="2" borderId="13" xfId="0" applyFill="1" applyBorder="1" applyAlignment="1" applyProtection="1">
      <alignment/>
      <protection hidden="1"/>
    </xf>
    <xf numFmtId="0" fontId="0" fillId="2" borderId="14" xfId="0" applyFill="1" applyBorder="1" applyAlignment="1" applyProtection="1">
      <alignment horizontal="center"/>
      <protection hidden="1"/>
    </xf>
    <xf numFmtId="0" fontId="4" fillId="2" borderId="14" xfId="0" applyFont="1" applyFill="1" applyBorder="1" applyAlignment="1" applyProtection="1">
      <alignment horizontal="left"/>
      <protection hidden="1"/>
    </xf>
    <xf numFmtId="0" fontId="4" fillId="2" borderId="14" xfId="0" applyFont="1" applyFill="1" applyBorder="1" applyAlignment="1" applyProtection="1">
      <alignment/>
      <protection hidden="1"/>
    </xf>
    <xf numFmtId="0" fontId="4" fillId="2" borderId="14" xfId="0" applyNumberFormat="1" applyFont="1" applyFill="1" applyBorder="1" applyAlignment="1" applyProtection="1">
      <alignment horizontal="center"/>
      <protection hidden="1"/>
    </xf>
    <xf numFmtId="44" fontId="4" fillId="2" borderId="14" xfId="17" applyFont="1" applyFill="1" applyBorder="1" applyAlignment="1" applyProtection="1">
      <alignment/>
      <protection hidden="1"/>
    </xf>
    <xf numFmtId="44" fontId="4" fillId="2" borderId="14" xfId="17" applyFont="1" applyFill="1" applyBorder="1" applyAlignment="1" applyProtection="1">
      <alignment horizontal="center"/>
      <protection hidden="1"/>
    </xf>
    <xf numFmtId="0" fontId="0" fillId="2" borderId="10" xfId="0" applyFill="1" applyBorder="1" applyAlignment="1" applyProtection="1">
      <alignment/>
      <protection hidden="1"/>
    </xf>
    <xf numFmtId="0" fontId="0" fillId="0" borderId="0" xfId="0" applyAlignment="1" applyProtection="1">
      <alignment horizontal="center"/>
      <protection hidden="1"/>
    </xf>
    <xf numFmtId="0" fontId="4" fillId="0" borderId="0" xfId="0" applyFont="1" applyAlignment="1" applyProtection="1">
      <alignment horizontal="left"/>
      <protection hidden="1"/>
    </xf>
    <xf numFmtId="0" fontId="4" fillId="0" borderId="0" xfId="0" applyFont="1" applyAlignment="1" applyProtection="1">
      <alignment/>
      <protection hidden="1"/>
    </xf>
    <xf numFmtId="0" fontId="4" fillId="0" borderId="0" xfId="0" applyNumberFormat="1" applyFont="1" applyAlignment="1" applyProtection="1">
      <alignment horizontal="center"/>
      <protection hidden="1"/>
    </xf>
    <xf numFmtId="44" fontId="4" fillId="0" borderId="0" xfId="17" applyFont="1" applyAlignment="1" applyProtection="1">
      <alignment/>
      <protection hidden="1"/>
    </xf>
    <xf numFmtId="44" fontId="4" fillId="0" borderId="0" xfId="17" applyFont="1" applyAlignment="1" applyProtection="1">
      <alignment horizontal="center"/>
      <protection hidden="1"/>
    </xf>
    <xf numFmtId="0" fontId="4" fillId="0" borderId="0" xfId="0" applyFont="1" applyAlignment="1" applyProtection="1">
      <alignment/>
      <protection hidden="1"/>
    </xf>
    <xf numFmtId="0" fontId="4" fillId="0" borderId="0" xfId="0" applyFont="1" applyAlignment="1" applyProtection="1">
      <alignment horizontal="center"/>
      <protection hidden="1"/>
    </xf>
    <xf numFmtId="0" fontId="5" fillId="3" borderId="6" xfId="0" applyFont="1" applyFill="1" applyBorder="1" applyAlignment="1">
      <alignment horizontal="center"/>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8" fillId="0" borderId="1" xfId="0" applyFont="1" applyFill="1" applyBorder="1" applyAlignment="1" applyProtection="1">
      <alignment horizontal="center"/>
      <protection locked="0"/>
    </xf>
    <xf numFmtId="0" fontId="18" fillId="0" borderId="2" xfId="0" applyFont="1" applyFill="1" applyBorder="1" applyAlignment="1" applyProtection="1">
      <alignment horizontal="center"/>
      <protection locked="0"/>
    </xf>
    <xf numFmtId="0" fontId="19" fillId="3" borderId="6"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4"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5" xfId="0" applyFont="1" applyFill="1" applyBorder="1" applyAlignment="1">
      <alignment horizontal="center" vertical="center"/>
    </xf>
    <xf numFmtId="0" fontId="4" fillId="3" borderId="6" xfId="0" applyFont="1" applyFill="1" applyBorder="1" applyAlignment="1">
      <alignment horizontal="left" vertical="center" wrapText="1"/>
    </xf>
    <xf numFmtId="0" fontId="5" fillId="3" borderId="0" xfId="0" applyFont="1" applyFill="1" applyBorder="1" applyAlignment="1">
      <alignment horizontal="center"/>
    </xf>
    <xf numFmtId="0" fontId="5" fillId="3" borderId="4" xfId="0" applyFont="1" applyFill="1" applyBorder="1" applyAlignment="1">
      <alignment horizontal="center"/>
    </xf>
    <xf numFmtId="0" fontId="5" fillId="3" borderId="6" xfId="0" applyFont="1" applyFill="1" applyBorder="1" applyAlignment="1">
      <alignment horizontal="right"/>
    </xf>
    <xf numFmtId="0" fontId="5" fillId="3" borderId="0" xfId="0" applyFont="1" applyFill="1" applyBorder="1" applyAlignment="1">
      <alignment horizontal="right"/>
    </xf>
    <xf numFmtId="0" fontId="17" fillId="3" borderId="6" xfId="0" applyFont="1" applyFill="1" applyBorder="1" applyAlignment="1">
      <alignment horizontal="center"/>
    </xf>
    <xf numFmtId="0" fontId="17" fillId="3" borderId="0" xfId="0" applyFont="1" applyFill="1" applyBorder="1" applyAlignment="1">
      <alignment horizontal="center"/>
    </xf>
    <xf numFmtId="0" fontId="17" fillId="3" borderId="4" xfId="0" applyFont="1" applyFill="1" applyBorder="1" applyAlignment="1">
      <alignment horizontal="center"/>
    </xf>
    <xf numFmtId="0" fontId="20" fillId="5" borderId="3" xfId="0" applyFont="1" applyFill="1" applyBorder="1" applyAlignment="1">
      <alignment horizontal="center" vertical="center"/>
    </xf>
    <xf numFmtId="0" fontId="20" fillId="5" borderId="12" xfId="0" applyFont="1" applyFill="1" applyBorder="1" applyAlignment="1">
      <alignment horizontal="center" vertical="center"/>
    </xf>
    <xf numFmtId="0" fontId="20" fillId="5" borderId="5" xfId="0" applyFont="1" applyFill="1" applyBorder="1" applyAlignment="1">
      <alignment horizontal="center" vertical="center"/>
    </xf>
    <xf numFmtId="0" fontId="4" fillId="5" borderId="6"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9" fillId="5" borderId="6"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4" xfId="0" applyFont="1" applyFill="1" applyBorder="1" applyAlignment="1">
      <alignment horizontal="center" vertical="center"/>
    </xf>
    <xf numFmtId="0" fontId="3" fillId="6" borderId="12" xfId="0" applyFont="1" applyFill="1" applyBorder="1" applyAlignment="1" applyProtection="1">
      <alignment horizontal="center"/>
      <protection hidden="1"/>
    </xf>
    <xf numFmtId="0" fontId="5" fillId="6" borderId="0" xfId="0" applyFont="1" applyFill="1" applyBorder="1" applyAlignment="1" applyProtection="1">
      <alignment horizontal="right"/>
      <protection hidden="1"/>
    </xf>
    <xf numFmtId="0" fontId="5" fillId="6" borderId="28" xfId="0" applyFont="1" applyFill="1" applyBorder="1" applyAlignment="1" applyProtection="1">
      <alignment horizontal="left"/>
      <protection hidden="1"/>
    </xf>
    <xf numFmtId="0" fontId="5" fillId="6" borderId="29" xfId="0" applyFont="1" applyFill="1" applyBorder="1" applyAlignment="1" applyProtection="1">
      <alignment horizontal="left"/>
      <protection hidden="1"/>
    </xf>
    <xf numFmtId="175" fontId="5" fillId="6" borderId="29" xfId="0" applyNumberFormat="1" applyFont="1" applyFill="1" applyBorder="1" applyAlignment="1" applyProtection="1">
      <alignment horizontal="left"/>
      <protection hidden="1"/>
    </xf>
    <xf numFmtId="0" fontId="5" fillId="7" borderId="25" xfId="0" applyFont="1" applyFill="1" applyBorder="1" applyAlignment="1" applyProtection="1">
      <alignment horizontal="center"/>
      <protection hidden="1"/>
    </xf>
    <xf numFmtId="0" fontId="5" fillId="7" borderId="26" xfId="0" applyFont="1" applyFill="1" applyBorder="1" applyAlignment="1" applyProtection="1">
      <alignment horizontal="center"/>
      <protection hidden="1"/>
    </xf>
    <xf numFmtId="0" fontId="8" fillId="7" borderId="1" xfId="0" applyFont="1" applyFill="1" applyBorder="1" applyAlignment="1" applyProtection="1">
      <alignment horizontal="center" vertical="center" wrapText="1"/>
      <protection hidden="1"/>
    </xf>
    <xf numFmtId="0" fontId="8" fillId="7" borderId="9" xfId="0" applyFont="1" applyFill="1" applyBorder="1" applyAlignment="1" applyProtection="1">
      <alignment horizontal="center" vertical="center" wrapText="1"/>
      <protection hidden="1"/>
    </xf>
    <xf numFmtId="0" fontId="8" fillId="7" borderId="2" xfId="0"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vertical="center" wrapText="1"/>
      <protection hidden="1"/>
    </xf>
    <xf numFmtId="0" fontId="8" fillId="8" borderId="9" xfId="0" applyFont="1" applyFill="1" applyBorder="1" applyAlignment="1" applyProtection="1">
      <alignment horizontal="center" vertical="center" wrapText="1"/>
      <protection hidden="1"/>
    </xf>
    <xf numFmtId="0" fontId="8" fillId="8" borderId="2" xfId="0" applyFont="1" applyFill="1" applyBorder="1" applyAlignment="1" applyProtection="1">
      <alignment horizontal="center" vertical="center" wrapText="1"/>
      <protection hidden="1"/>
    </xf>
    <xf numFmtId="0" fontId="8" fillId="9" borderId="9" xfId="0" applyNumberFormat="1" applyFont="1" applyFill="1" applyBorder="1" applyAlignment="1" applyProtection="1">
      <alignment horizontal="center" vertical="center" wrapText="1"/>
      <protection hidden="1"/>
    </xf>
    <xf numFmtId="0" fontId="8" fillId="9" borderId="2" xfId="0" applyNumberFormat="1" applyFont="1" applyFill="1" applyBorder="1" applyAlignment="1" applyProtection="1">
      <alignment horizontal="center" vertical="center" wrapText="1"/>
      <protection hidden="1"/>
    </xf>
    <xf numFmtId="0" fontId="8" fillId="8" borderId="9" xfId="0" applyNumberFormat="1" applyFont="1" applyFill="1" applyBorder="1" applyAlignment="1" applyProtection="1">
      <alignment horizontal="center" vertical="center" wrapText="1"/>
      <protection hidden="1"/>
    </xf>
    <xf numFmtId="0" fontId="8" fillId="8" borderId="2" xfId="0" applyNumberFormat="1"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9" borderId="9" xfId="0" applyFont="1" applyFill="1" applyBorder="1" applyAlignment="1" applyProtection="1">
      <alignment horizontal="center" vertical="center" wrapText="1"/>
      <protection hidden="1"/>
    </xf>
    <xf numFmtId="0" fontId="8" fillId="9" borderId="2"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left" wrapText="1"/>
      <protection hidden="1"/>
    </xf>
    <xf numFmtId="0" fontId="14" fillId="6" borderId="14" xfId="0" applyFont="1" applyFill="1" applyBorder="1" applyAlignment="1" applyProtection="1">
      <alignment horizontal="left" wrapText="1"/>
      <protection hidden="1"/>
    </xf>
    <xf numFmtId="0" fontId="2" fillId="7" borderId="3" xfId="0" applyFont="1" applyFill="1" applyBorder="1" applyAlignment="1" applyProtection="1">
      <alignment horizontal="center" vertical="center" wrapText="1"/>
      <protection hidden="1"/>
    </xf>
    <xf numFmtId="0" fontId="2" fillId="7" borderId="12" xfId="0" applyFont="1" applyFill="1" applyBorder="1" applyAlignment="1" applyProtection="1">
      <alignment horizontal="center" vertical="center" wrapText="1"/>
      <protection hidden="1"/>
    </xf>
    <xf numFmtId="0" fontId="2" fillId="7" borderId="5" xfId="0" applyFont="1" applyFill="1" applyBorder="1" applyAlignment="1" applyProtection="1">
      <alignment horizontal="center" vertical="center" wrapText="1"/>
      <protection hidden="1"/>
    </xf>
    <xf numFmtId="0" fontId="2" fillId="7" borderId="13" xfId="0" applyFont="1" applyFill="1" applyBorder="1" applyAlignment="1" applyProtection="1">
      <alignment horizontal="center" vertical="center" wrapText="1"/>
      <protection hidden="1"/>
    </xf>
    <xf numFmtId="0" fontId="2" fillId="7" borderId="14"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left" wrapText="1"/>
      <protection/>
    </xf>
    <xf numFmtId="0" fontId="5" fillId="0" borderId="14" xfId="0" applyFont="1" applyFill="1" applyBorder="1" applyAlignment="1" applyProtection="1">
      <alignment horizontal="left" wrapText="1"/>
      <protection/>
    </xf>
    <xf numFmtId="0" fontId="5" fillId="0" borderId="3" xfId="0" applyFont="1" applyFill="1" applyBorder="1" applyAlignment="1" applyProtection="1">
      <alignment horizontal="left" wrapText="1"/>
      <protection/>
    </xf>
    <xf numFmtId="0" fontId="5" fillId="0" borderId="12" xfId="0" applyFont="1" applyFill="1" applyBorder="1" applyAlignment="1" applyProtection="1">
      <alignment horizontal="left" wrapText="1"/>
      <protection/>
    </xf>
    <xf numFmtId="0" fontId="5" fillId="0" borderId="6"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3" fillId="6" borderId="25" xfId="0" applyFont="1" applyFill="1" applyBorder="1" applyAlignment="1" applyProtection="1">
      <alignment horizontal="center"/>
      <protection/>
    </xf>
    <xf numFmtId="0" fontId="3" fillId="6" borderId="26" xfId="0" applyFont="1" applyFill="1" applyBorder="1" applyAlignment="1" applyProtection="1">
      <alignment horizontal="center"/>
      <protection/>
    </xf>
    <xf numFmtId="0" fontId="3" fillId="6" borderId="8" xfId="0" applyFont="1" applyFill="1" applyBorder="1" applyAlignment="1" applyProtection="1">
      <alignment horizontal="center"/>
      <protection/>
    </xf>
    <xf numFmtId="0" fontId="5" fillId="0" borderId="6"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4" fillId="3" borderId="6" xfId="0" applyNumberFormat="1" applyFont="1" applyFill="1" applyBorder="1" applyAlignment="1" applyProtection="1">
      <alignment horizontal="left" vertical="top" wrapText="1" indent="3"/>
      <protection/>
    </xf>
    <xf numFmtId="0" fontId="4" fillId="3" borderId="0" xfId="0" applyNumberFormat="1" applyFont="1" applyFill="1" applyBorder="1" applyAlignment="1" applyProtection="1">
      <alignment horizontal="left" vertical="top" wrapText="1" indent="3"/>
      <protection/>
    </xf>
    <xf numFmtId="0" fontId="4" fillId="3" borderId="4" xfId="0" applyNumberFormat="1" applyFont="1" applyFill="1" applyBorder="1" applyAlignment="1" applyProtection="1">
      <alignment horizontal="left" vertical="top" wrapText="1" indent="3"/>
      <protection/>
    </xf>
    <xf numFmtId="0" fontId="4" fillId="3" borderId="13" xfId="0" applyNumberFormat="1" applyFont="1" applyFill="1" applyBorder="1" applyAlignment="1" applyProtection="1">
      <alignment horizontal="left" vertical="top" wrapText="1" indent="3"/>
      <protection/>
    </xf>
    <xf numFmtId="0" fontId="4" fillId="3" borderId="14" xfId="0" applyNumberFormat="1" applyFont="1" applyFill="1" applyBorder="1" applyAlignment="1" applyProtection="1">
      <alignment horizontal="left" vertical="top" wrapText="1" indent="3"/>
      <protection/>
    </xf>
    <xf numFmtId="0" fontId="4" fillId="3" borderId="10" xfId="0" applyNumberFormat="1" applyFont="1" applyFill="1" applyBorder="1" applyAlignment="1" applyProtection="1">
      <alignment horizontal="left" vertical="top" wrapText="1" indent="3"/>
      <protection/>
    </xf>
    <xf numFmtId="0" fontId="3" fillId="6" borderId="3" xfId="0" applyFont="1" applyFill="1" applyBorder="1" applyAlignment="1" applyProtection="1">
      <alignment horizontal="center"/>
      <protection/>
    </xf>
    <xf numFmtId="0" fontId="3" fillId="6" borderId="12" xfId="0" applyFont="1" applyFill="1" applyBorder="1" applyAlignment="1" applyProtection="1">
      <alignment horizontal="center"/>
      <protection/>
    </xf>
    <xf numFmtId="0" fontId="3" fillId="6" borderId="5" xfId="0" applyFont="1" applyFill="1" applyBorder="1" applyAlignment="1" applyProtection="1">
      <alignment horizontal="center"/>
      <protection/>
    </xf>
    <xf numFmtId="0" fontId="29" fillId="3" borderId="3" xfId="0" applyFont="1" applyFill="1" applyBorder="1" applyAlignment="1" applyProtection="1">
      <alignment horizontal="center" vertical="top" wrapText="1"/>
      <protection/>
    </xf>
    <xf numFmtId="0" fontId="29" fillId="3" borderId="12" xfId="0" applyFont="1" applyFill="1" applyBorder="1" applyAlignment="1" applyProtection="1">
      <alignment horizontal="center" vertical="top" wrapText="1"/>
      <protection/>
    </xf>
    <xf numFmtId="0" fontId="29" fillId="3" borderId="5" xfId="0" applyFont="1" applyFill="1" applyBorder="1" applyAlignment="1" applyProtection="1">
      <alignment horizontal="center" vertical="top" wrapText="1"/>
      <protection/>
    </xf>
    <xf numFmtId="0" fontId="3" fillId="0" borderId="0" xfId="0" applyFont="1" applyAlignment="1" applyProtection="1">
      <alignment horizontal="center"/>
      <protection/>
    </xf>
    <xf numFmtId="0" fontId="27" fillId="0" borderId="0" xfId="0" applyFont="1" applyAlignment="1" applyProtection="1">
      <alignment horizontal="center"/>
      <protection/>
    </xf>
    <xf numFmtId="0" fontId="2" fillId="6" borderId="3" xfId="0" applyFont="1" applyFill="1" applyBorder="1" applyAlignment="1" applyProtection="1">
      <alignment horizontal="center" wrapText="1"/>
      <protection/>
    </xf>
    <xf numFmtId="0" fontId="2" fillId="6" borderId="12" xfId="0" applyFont="1" applyFill="1" applyBorder="1" applyAlignment="1" applyProtection="1">
      <alignment horizontal="center" wrapText="1"/>
      <protection/>
    </xf>
    <xf numFmtId="0" fontId="2" fillId="6" borderId="5" xfId="0" applyFont="1" applyFill="1" applyBorder="1" applyAlignment="1" applyProtection="1">
      <alignment horizontal="center" wrapText="1"/>
      <protection/>
    </xf>
    <xf numFmtId="0" fontId="2" fillId="3" borderId="13" xfId="0" applyFont="1" applyFill="1" applyBorder="1" applyAlignment="1" applyProtection="1">
      <alignment horizontal="left" wrapText="1"/>
      <protection/>
    </xf>
    <xf numFmtId="0" fontId="2" fillId="3" borderId="14" xfId="0" applyFont="1" applyFill="1" applyBorder="1" applyAlignment="1" applyProtection="1">
      <alignment horizontal="left" wrapText="1"/>
      <protection/>
    </xf>
    <xf numFmtId="0" fontId="2" fillId="3" borderId="10" xfId="0" applyFont="1" applyFill="1" applyBorder="1" applyAlignment="1" applyProtection="1">
      <alignment horizontal="left" wrapText="1"/>
      <protection/>
    </xf>
    <xf numFmtId="176" fontId="2" fillId="0" borderId="13" xfId="0" applyNumberFormat="1" applyFont="1" applyBorder="1" applyAlignment="1" applyProtection="1">
      <alignment horizontal="center" wrapText="1"/>
      <protection/>
    </xf>
    <xf numFmtId="176" fontId="2" fillId="0" borderId="14" xfId="0" applyNumberFormat="1" applyFont="1" applyBorder="1" applyAlignment="1" applyProtection="1">
      <alignment horizontal="center" wrapText="1"/>
      <protection/>
    </xf>
    <xf numFmtId="176" fontId="2" fillId="0" borderId="10" xfId="0" applyNumberFormat="1" applyFont="1" applyBorder="1" applyAlignment="1" applyProtection="1">
      <alignment horizontal="center" wrapText="1"/>
      <protection/>
    </xf>
    <xf numFmtId="0" fontId="2" fillId="6" borderId="25" xfId="0" applyFont="1" applyFill="1" applyBorder="1" applyAlignment="1" applyProtection="1">
      <alignment horizontal="center" wrapText="1"/>
      <protection/>
    </xf>
    <xf numFmtId="0" fontId="2" fillId="6" borderId="26" xfId="0" applyFont="1" applyFill="1" applyBorder="1" applyAlignment="1" applyProtection="1">
      <alignment horizontal="center" wrapText="1"/>
      <protection/>
    </xf>
    <xf numFmtId="0" fontId="2" fillId="6" borderId="8" xfId="0" applyFont="1" applyFill="1" applyBorder="1" applyAlignment="1" applyProtection="1">
      <alignment horizontal="center" wrapText="1"/>
      <protection/>
    </xf>
    <xf numFmtId="0" fontId="2" fillId="3" borderId="13" xfId="0" applyFont="1" applyFill="1" applyBorder="1" applyAlignment="1" applyProtection="1">
      <alignment horizontal="center" wrapText="1"/>
      <protection/>
    </xf>
    <xf numFmtId="0" fontId="2" fillId="3" borderId="10" xfId="0" applyFont="1" applyFill="1" applyBorder="1" applyAlignment="1" applyProtection="1">
      <alignment horizontal="center" wrapText="1"/>
      <protection/>
    </xf>
    <xf numFmtId="0" fontId="15" fillId="0" borderId="14" xfId="0" applyFont="1" applyBorder="1" applyAlignment="1">
      <alignment horizontal="center"/>
    </xf>
    <xf numFmtId="0" fontId="13" fillId="0" borderId="1" xfId="0" applyFont="1" applyBorder="1" applyAlignment="1">
      <alignment vertical="top" wrapText="1"/>
    </xf>
    <xf numFmtId="0" fontId="13" fillId="0" borderId="2" xfId="0" applyFont="1" applyBorder="1" applyAlignment="1">
      <alignment vertical="top" wrapText="1"/>
    </xf>
    <xf numFmtId="0" fontId="13" fillId="0" borderId="25" xfId="0" applyFont="1" applyBorder="1" applyAlignment="1">
      <alignment horizontal="center" wrapText="1"/>
    </xf>
    <xf numFmtId="0" fontId="13" fillId="0" borderId="26" xfId="0" applyFont="1" applyBorder="1" applyAlignment="1">
      <alignment horizontal="center" wrapText="1"/>
    </xf>
    <xf numFmtId="0" fontId="13" fillId="0" borderId="8" xfId="0" applyFont="1" applyBorder="1" applyAlignment="1">
      <alignment horizontal="center" wrapText="1"/>
    </xf>
    <xf numFmtId="0" fontId="13" fillId="0" borderId="3" xfId="0" applyFont="1" applyBorder="1" applyAlignment="1">
      <alignment wrapText="1"/>
    </xf>
    <xf numFmtId="0" fontId="13" fillId="0" borderId="12" xfId="0" applyFont="1" applyBorder="1" applyAlignment="1">
      <alignment wrapText="1"/>
    </xf>
    <xf numFmtId="0" fontId="13" fillId="0" borderId="5" xfId="0" applyFont="1" applyBorder="1" applyAlignment="1">
      <alignment wrapText="1"/>
    </xf>
    <xf numFmtId="0" fontId="13" fillId="0" borderId="3"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left" wrapText="1" indent="10"/>
    </xf>
    <xf numFmtId="0" fontId="13" fillId="0" borderId="14" xfId="0" applyFont="1" applyBorder="1" applyAlignment="1">
      <alignment horizontal="left" wrapText="1" indent="10"/>
    </xf>
    <xf numFmtId="0" fontId="13" fillId="0" borderId="10" xfId="0" applyFont="1" applyBorder="1" applyAlignment="1">
      <alignment horizontal="left" wrapText="1" indent="10"/>
    </xf>
    <xf numFmtId="0" fontId="14" fillId="0" borderId="13" xfId="0" applyFont="1" applyBorder="1" applyAlignment="1">
      <alignment horizontal="center" wrapText="1"/>
    </xf>
    <xf numFmtId="0" fontId="14" fillId="0" borderId="14"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dxfs count="3">
    <dxf>
      <font>
        <b/>
        <i val="0"/>
        <color rgb="FFFF0000"/>
      </font>
      <border/>
    </dxf>
    <dxf>
      <font>
        <b/>
        <i val="0"/>
      </font>
      <border/>
    </dxf>
    <dxf>
      <font>
        <b/>
        <i val="0"/>
        <u val="single"/>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22</xdr:row>
      <xdr:rowOff>76200</xdr:rowOff>
    </xdr:from>
    <xdr:to>
      <xdr:col>1</xdr:col>
      <xdr:colOff>257175</xdr:colOff>
      <xdr:row>22</xdr:row>
      <xdr:rowOff>200025</xdr:rowOff>
    </xdr:to>
    <xdr:pic>
      <xdr:nvPicPr>
        <xdr:cNvPr id="1" name="CheckBox1"/>
        <xdr:cNvPicPr preferRelativeResize="1">
          <a:picLocks noChangeAspect="1"/>
        </xdr:cNvPicPr>
      </xdr:nvPicPr>
      <xdr:blipFill>
        <a:blip r:embed="rId1"/>
        <a:stretch>
          <a:fillRect/>
        </a:stretch>
      </xdr:blipFill>
      <xdr:spPr>
        <a:xfrm>
          <a:off x="285750" y="4962525"/>
          <a:ext cx="123825"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25"/>
  <sheetViews>
    <sheetView tabSelected="1" workbookViewId="0" topLeftCell="A1">
      <selection activeCell="B2" sqref="B2:F2"/>
    </sheetView>
  </sheetViews>
  <sheetFormatPr defaultColWidth="9.140625" defaultRowHeight="12.75"/>
  <cols>
    <col min="1" max="1" width="2.28125" style="0" customWidth="1"/>
    <col min="2" max="2" width="5.7109375" style="0" customWidth="1"/>
    <col min="3" max="3" width="15.28125" style="0" customWidth="1"/>
    <col min="4" max="4" width="7.7109375" style="0" customWidth="1"/>
    <col min="5" max="5" width="49.8515625" style="0" customWidth="1"/>
    <col min="6" max="6" width="19.00390625" style="0" customWidth="1"/>
    <col min="7" max="7" width="2.421875" style="0" customWidth="1"/>
  </cols>
  <sheetData>
    <row r="1" spans="1:7" ht="13.5" thickBot="1">
      <c r="A1" s="71"/>
      <c r="B1" s="39"/>
      <c r="C1" s="39"/>
      <c r="D1" s="39"/>
      <c r="E1" s="39"/>
      <c r="F1" s="39"/>
      <c r="G1" s="40"/>
    </row>
    <row r="2" spans="1:7" ht="18" customHeight="1">
      <c r="A2" s="72"/>
      <c r="B2" s="282" t="s">
        <v>82</v>
      </c>
      <c r="C2" s="283"/>
      <c r="D2" s="283"/>
      <c r="E2" s="283"/>
      <c r="F2" s="284"/>
      <c r="G2" s="41"/>
    </row>
    <row r="3" spans="1:7" ht="19.5" customHeight="1">
      <c r="A3" s="72"/>
      <c r="B3" s="279" t="s">
        <v>83</v>
      </c>
      <c r="C3" s="280"/>
      <c r="D3" s="280"/>
      <c r="E3" s="280"/>
      <c r="F3" s="281"/>
      <c r="G3" s="41"/>
    </row>
    <row r="4" spans="1:7" ht="7.5" customHeight="1">
      <c r="A4" s="72"/>
      <c r="B4" s="73"/>
      <c r="C4" s="74"/>
      <c r="D4" s="74"/>
      <c r="E4" s="74"/>
      <c r="F4" s="75"/>
      <c r="G4" s="41"/>
    </row>
    <row r="5" spans="1:7" ht="69" customHeight="1">
      <c r="A5" s="72"/>
      <c r="B5" s="285" t="s">
        <v>84</v>
      </c>
      <c r="C5" s="275"/>
      <c r="D5" s="275"/>
      <c r="E5" s="275"/>
      <c r="F5" s="276"/>
      <c r="G5" s="41"/>
    </row>
    <row r="6" spans="1:7" ht="7.5" customHeight="1">
      <c r="A6" s="72"/>
      <c r="B6" s="73"/>
      <c r="C6" s="74"/>
      <c r="D6" s="74"/>
      <c r="E6" s="74"/>
      <c r="F6" s="75"/>
      <c r="G6" s="41"/>
    </row>
    <row r="7" spans="1:7" ht="7.5" customHeight="1">
      <c r="A7" s="72"/>
      <c r="B7" s="288"/>
      <c r="C7" s="289"/>
      <c r="D7" s="289"/>
      <c r="E7" s="76"/>
      <c r="F7" s="77"/>
      <c r="G7" s="41"/>
    </row>
    <row r="8" spans="1:7" ht="15.75" customHeight="1" thickBot="1">
      <c r="A8" s="72"/>
      <c r="B8" s="290" t="s">
        <v>75</v>
      </c>
      <c r="C8" s="291"/>
      <c r="D8" s="291"/>
      <c r="E8" s="291"/>
      <c r="F8" s="292"/>
      <c r="G8" s="41"/>
    </row>
    <row r="9" spans="1:7" ht="15" customHeight="1" thickTop="1">
      <c r="A9" s="72"/>
      <c r="B9" s="288" t="s">
        <v>2</v>
      </c>
      <c r="C9" s="289"/>
      <c r="D9" s="289"/>
      <c r="E9" s="86"/>
      <c r="F9" s="77"/>
      <c r="G9" s="41"/>
    </row>
    <row r="10" spans="1:7" ht="15" customHeight="1">
      <c r="A10" s="72"/>
      <c r="B10" s="66"/>
      <c r="C10" s="67"/>
      <c r="D10" s="67" t="s">
        <v>104</v>
      </c>
      <c r="E10" s="88"/>
      <c r="F10" s="77"/>
      <c r="G10" s="41"/>
    </row>
    <row r="11" spans="1:7" ht="15" customHeight="1">
      <c r="A11" s="72"/>
      <c r="B11" s="66"/>
      <c r="C11" s="67"/>
      <c r="D11" s="67" t="s">
        <v>105</v>
      </c>
      <c r="E11" s="88"/>
      <c r="F11" s="77"/>
      <c r="G11" s="41"/>
    </row>
    <row r="12" spans="1:7" ht="15" customHeight="1">
      <c r="A12" s="72"/>
      <c r="B12" s="288" t="s">
        <v>80</v>
      </c>
      <c r="C12" s="289"/>
      <c r="D12" s="289"/>
      <c r="E12" s="87"/>
      <c r="F12" s="77"/>
      <c r="G12" s="41"/>
    </row>
    <row r="13" spans="1:7" ht="15" customHeight="1">
      <c r="A13" s="72"/>
      <c r="B13" s="66"/>
      <c r="C13" s="67"/>
      <c r="D13" s="67" t="s">
        <v>81</v>
      </c>
      <c r="E13" s="87"/>
      <c r="F13" s="77"/>
      <c r="G13" s="41"/>
    </row>
    <row r="14" spans="1:7" ht="15" customHeight="1">
      <c r="A14" s="72"/>
      <c r="B14" s="288" t="s">
        <v>3</v>
      </c>
      <c r="C14" s="289"/>
      <c r="D14" s="289"/>
      <c r="E14" s="88"/>
      <c r="F14" s="77"/>
      <c r="G14" s="41"/>
    </row>
    <row r="15" spans="1:7" ht="15" customHeight="1">
      <c r="A15" s="72"/>
      <c r="B15" s="288" t="s">
        <v>4</v>
      </c>
      <c r="C15" s="289"/>
      <c r="D15" s="289"/>
      <c r="E15" s="88"/>
      <c r="F15" s="77"/>
      <c r="G15" s="41"/>
    </row>
    <row r="16" spans="1:7" ht="15" customHeight="1">
      <c r="A16" s="72"/>
      <c r="B16" s="288" t="s">
        <v>5</v>
      </c>
      <c r="C16" s="289"/>
      <c r="D16" s="289"/>
      <c r="E16" s="88"/>
      <c r="F16" s="77"/>
      <c r="G16" s="41"/>
    </row>
    <row r="17" spans="1:7" ht="15" customHeight="1" thickBot="1">
      <c r="A17" s="72"/>
      <c r="B17" s="288" t="s">
        <v>6</v>
      </c>
      <c r="C17" s="289"/>
      <c r="D17" s="289"/>
      <c r="E17" s="89"/>
      <c r="F17" s="77"/>
      <c r="G17" s="41"/>
    </row>
    <row r="18" spans="1:7" ht="9.75" customHeight="1" thickTop="1">
      <c r="A18" s="72"/>
      <c r="B18" s="78"/>
      <c r="C18" s="76"/>
      <c r="D18" s="76"/>
      <c r="E18" s="76"/>
      <c r="F18" s="77"/>
      <c r="G18" s="41"/>
    </row>
    <row r="19" spans="1:7" ht="12" customHeight="1">
      <c r="A19" s="72"/>
      <c r="B19" s="274" t="s">
        <v>76</v>
      </c>
      <c r="C19" s="286"/>
      <c r="D19" s="286"/>
      <c r="E19" s="286"/>
      <c r="F19" s="287"/>
      <c r="G19" s="41"/>
    </row>
    <row r="20" spans="1:7" ht="6.75" customHeight="1">
      <c r="A20" s="72"/>
      <c r="B20" s="79"/>
      <c r="C20" s="80"/>
      <c r="D20" s="80"/>
      <c r="E20" s="80"/>
      <c r="F20" s="81"/>
      <c r="G20" s="41"/>
    </row>
    <row r="21" spans="1:10" ht="57" customHeight="1">
      <c r="A21" s="72"/>
      <c r="B21" s="285" t="s">
        <v>77</v>
      </c>
      <c r="C21" s="275"/>
      <c r="D21" s="275"/>
      <c r="E21" s="275"/>
      <c r="F21" s="276"/>
      <c r="G21" s="64"/>
      <c r="H21" s="63"/>
      <c r="I21" s="63"/>
      <c r="J21" s="63"/>
    </row>
    <row r="22" spans="1:10" ht="6" customHeight="1" thickBot="1">
      <c r="A22" s="72"/>
      <c r="B22" s="68"/>
      <c r="C22" s="69"/>
      <c r="D22" s="69"/>
      <c r="E22" s="69"/>
      <c r="F22" s="70"/>
      <c r="G22" s="64"/>
      <c r="H22" s="63"/>
      <c r="I22" s="63"/>
      <c r="J22" s="63"/>
    </row>
    <row r="23" spans="1:7" ht="17.25" customHeight="1">
      <c r="A23" s="72"/>
      <c r="B23" s="277"/>
      <c r="C23" s="85" t="s">
        <v>74</v>
      </c>
      <c r="D23" s="76"/>
      <c r="E23" s="76"/>
      <c r="F23" s="77"/>
      <c r="G23" s="41"/>
    </row>
    <row r="24" spans="1:7" ht="6.75" customHeight="1" thickBot="1">
      <c r="A24" s="72"/>
      <c r="B24" s="278"/>
      <c r="C24" s="82"/>
      <c r="D24" s="83"/>
      <c r="E24" s="83"/>
      <c r="F24" s="84"/>
      <c r="G24" s="41"/>
    </row>
    <row r="25" spans="1:7" ht="13.5" thickBot="1">
      <c r="A25" s="42"/>
      <c r="B25" s="65"/>
      <c r="C25" s="65"/>
      <c r="D25" s="65"/>
      <c r="E25" s="65"/>
      <c r="F25" s="65"/>
      <c r="G25" s="44"/>
    </row>
  </sheetData>
  <sheetProtection password="CC6C" sheet="1" objects="1" scenarios="1"/>
  <mergeCells count="14">
    <mergeCell ref="B14:D14"/>
    <mergeCell ref="B15:D15"/>
    <mergeCell ref="B16:D16"/>
    <mergeCell ref="B17:D17"/>
    <mergeCell ref="B23:B24"/>
    <mergeCell ref="B3:F3"/>
    <mergeCell ref="B2:F2"/>
    <mergeCell ref="B21:F21"/>
    <mergeCell ref="B19:F19"/>
    <mergeCell ref="B5:F5"/>
    <mergeCell ref="B7:D7"/>
    <mergeCell ref="B8:F8"/>
    <mergeCell ref="B9:D9"/>
    <mergeCell ref="B12:D12"/>
  </mergeCells>
  <dataValidations count="2">
    <dataValidation allowBlank="1" showInputMessage="1" showErrorMessage="1" promptTitle="Certification Date" prompt="I certify that this data is accurate &quot;as of&quot;  (usually 1/1/xx or 7/1/xx)" sqref="E12"/>
    <dataValidation allowBlank="1" showInputMessage="1" showErrorMessage="1" promptTitle="Submission Date" prompt="Today's date" sqref="E13"/>
  </dataValidations>
  <printOptions/>
  <pageMargins left="0.75" right="0.75" top="1" bottom="1" header="0.5" footer="0.5"/>
  <pageSetup fitToHeight="1" fitToWidth="1" orientation="landscape" r:id="rId2"/>
  <drawing r:id="rId1"/>
</worksheet>
</file>

<file path=xl/worksheets/sheet10.xml><?xml version="1.0" encoding="utf-8"?>
<worksheet xmlns="http://schemas.openxmlformats.org/spreadsheetml/2006/main" xmlns:r="http://schemas.openxmlformats.org/officeDocument/2006/relationships">
  <sheetPr codeName="Sheet7">
    <tabColor indexed="10"/>
  </sheetPr>
  <dimension ref="A1:H31"/>
  <sheetViews>
    <sheetView workbookViewId="0" topLeftCell="A65536">
      <selection activeCell="I1" sqref="A1:IV16384"/>
    </sheetView>
  </sheetViews>
  <sheetFormatPr defaultColWidth="9.140625" defaultRowHeight="12.75" zeroHeight="1"/>
  <cols>
    <col min="1" max="1" width="18.57421875" style="0" bestFit="1" customWidth="1"/>
    <col min="2" max="2" width="2.00390625" style="3" bestFit="1" customWidth="1"/>
  </cols>
  <sheetData>
    <row r="1" spans="1:8" ht="33" hidden="1" thickBot="1">
      <c r="A1" s="369">
        <v>2</v>
      </c>
      <c r="B1" s="369"/>
      <c r="C1" s="369"/>
      <c r="D1" s="369"/>
      <c r="E1" s="369"/>
      <c r="F1" s="369"/>
      <c r="G1" s="369"/>
      <c r="H1" s="369"/>
    </row>
    <row r="2" spans="1:8" ht="12.75" hidden="1">
      <c r="A2" s="375" t="s">
        <v>20</v>
      </c>
      <c r="B2" s="376"/>
      <c r="C2" s="376"/>
      <c r="D2" s="377"/>
      <c r="E2" s="378" t="s">
        <v>21</v>
      </c>
      <c r="F2" s="379"/>
      <c r="G2" s="379"/>
      <c r="H2" s="4" t="s">
        <v>22</v>
      </c>
    </row>
    <row r="3" spans="1:8" ht="13.5" hidden="1" thickBot="1">
      <c r="A3" s="380" t="s">
        <v>37</v>
      </c>
      <c r="B3" s="381"/>
      <c r="C3" s="381"/>
      <c r="D3" s="382"/>
      <c r="E3" s="383" t="s">
        <v>46</v>
      </c>
      <c r="F3" s="384"/>
      <c r="G3" s="384"/>
      <c r="H3" s="5">
        <v>39786</v>
      </c>
    </row>
    <row r="4" spans="1:8" ht="13.5" hidden="1" thickBot="1">
      <c r="A4" s="370" t="s">
        <v>23</v>
      </c>
      <c r="B4" s="6"/>
      <c r="C4" s="372" t="s">
        <v>24</v>
      </c>
      <c r="D4" s="373"/>
      <c r="E4" s="373"/>
      <c r="F4" s="373"/>
      <c r="G4" s="373"/>
      <c r="H4" s="374"/>
    </row>
    <row r="5" spans="1:8" ht="13.5" hidden="1" thickBot="1">
      <c r="A5" s="371"/>
      <c r="B5" s="7"/>
      <c r="C5" s="8" t="s">
        <v>25</v>
      </c>
      <c r="D5" s="9" t="s">
        <v>26</v>
      </c>
      <c r="E5" s="9" t="s">
        <v>27</v>
      </c>
      <c r="F5" s="9" t="s">
        <v>28</v>
      </c>
      <c r="G5" s="9" t="s">
        <v>29</v>
      </c>
      <c r="H5" s="9" t="s">
        <v>52</v>
      </c>
    </row>
    <row r="6" spans="1:8" ht="13.5" hidden="1" thickBot="1">
      <c r="A6" s="10" t="s">
        <v>30</v>
      </c>
      <c r="B6" s="11"/>
      <c r="C6" s="12">
        <v>0</v>
      </c>
      <c r="D6" s="12">
        <v>1</v>
      </c>
      <c r="E6" s="12">
        <v>2</v>
      </c>
      <c r="F6" s="12">
        <v>3</v>
      </c>
      <c r="G6" s="12">
        <v>4</v>
      </c>
      <c r="H6" s="12">
        <v>5</v>
      </c>
    </row>
    <row r="7" spans="1:8" ht="13.5" hidden="1" thickBot="1">
      <c r="A7" s="13" t="s">
        <v>31</v>
      </c>
      <c r="B7" s="14">
        <v>1</v>
      </c>
      <c r="C7" s="15">
        <v>40</v>
      </c>
      <c r="D7" s="16">
        <v>51</v>
      </c>
      <c r="E7" s="16">
        <v>63</v>
      </c>
      <c r="F7" s="16">
        <v>74</v>
      </c>
      <c r="G7" s="16">
        <v>90</v>
      </c>
      <c r="H7" s="16">
        <v>102</v>
      </c>
    </row>
    <row r="8" spans="1:8" ht="13.5" hidden="1" thickBot="1">
      <c r="A8" s="13" t="s">
        <v>38</v>
      </c>
      <c r="B8" s="14">
        <v>2</v>
      </c>
      <c r="C8" s="19">
        <v>57</v>
      </c>
      <c r="D8" s="20">
        <v>80</v>
      </c>
      <c r="E8" s="20">
        <v>103</v>
      </c>
      <c r="F8" s="20">
        <v>126</v>
      </c>
      <c r="G8" s="20">
        <v>160</v>
      </c>
      <c r="H8" s="20">
        <v>183</v>
      </c>
    </row>
    <row r="9" spans="1:8" ht="13.5" hidden="1" thickBot="1">
      <c r="A9" s="17" t="s">
        <v>39</v>
      </c>
      <c r="B9" s="18">
        <v>3</v>
      </c>
      <c r="C9" s="19">
        <v>59</v>
      </c>
      <c r="D9" s="20">
        <v>83</v>
      </c>
      <c r="E9" s="20">
        <v>106</v>
      </c>
      <c r="F9" s="20">
        <v>130</v>
      </c>
      <c r="G9" s="20">
        <v>165</v>
      </c>
      <c r="H9" s="20">
        <v>189</v>
      </c>
    </row>
    <row r="10" spans="1:8" ht="13.5" hidden="1" thickBot="1">
      <c r="A10" s="21" t="s">
        <v>40</v>
      </c>
      <c r="B10" s="22">
        <v>4</v>
      </c>
      <c r="C10" s="19">
        <v>36</v>
      </c>
      <c r="D10" s="20">
        <v>50</v>
      </c>
      <c r="E10" s="20">
        <v>64</v>
      </c>
      <c r="F10" s="20">
        <v>78</v>
      </c>
      <c r="G10" s="20">
        <v>99</v>
      </c>
      <c r="H10" s="20">
        <v>113</v>
      </c>
    </row>
    <row r="11" spans="1:8" ht="13.5" hidden="1" thickBot="1">
      <c r="A11" s="10" t="s">
        <v>32</v>
      </c>
      <c r="B11" s="11"/>
      <c r="C11" s="12">
        <v>0</v>
      </c>
      <c r="D11" s="12">
        <v>1</v>
      </c>
      <c r="E11" s="12">
        <v>2</v>
      </c>
      <c r="F11" s="12">
        <v>3</v>
      </c>
      <c r="G11" s="12">
        <v>4</v>
      </c>
      <c r="H11" s="12">
        <v>5</v>
      </c>
    </row>
    <row r="12" spans="1:8" ht="13.5" hidden="1" thickBot="1">
      <c r="A12" s="13" t="s">
        <v>31</v>
      </c>
      <c r="B12" s="14">
        <v>1</v>
      </c>
      <c r="C12" s="15">
        <v>6</v>
      </c>
      <c r="D12" s="16">
        <v>8</v>
      </c>
      <c r="E12" s="16">
        <v>11</v>
      </c>
      <c r="F12" s="16">
        <v>13</v>
      </c>
      <c r="G12" s="16">
        <v>17</v>
      </c>
      <c r="H12" s="16">
        <v>19</v>
      </c>
    </row>
    <row r="13" spans="1:8" ht="13.5" hidden="1" thickBot="1">
      <c r="A13" s="13" t="s">
        <v>38</v>
      </c>
      <c r="B13" s="14">
        <v>2</v>
      </c>
      <c r="C13" s="19">
        <v>13</v>
      </c>
      <c r="D13" s="20">
        <v>18</v>
      </c>
      <c r="E13" s="20">
        <v>23</v>
      </c>
      <c r="F13" s="20">
        <v>28</v>
      </c>
      <c r="G13" s="20">
        <v>35</v>
      </c>
      <c r="H13" s="20">
        <v>40</v>
      </c>
    </row>
    <row r="14" spans="1:8" ht="13.5" hidden="1" thickBot="1">
      <c r="A14" s="17" t="s">
        <v>41</v>
      </c>
      <c r="B14" s="18">
        <v>3</v>
      </c>
      <c r="C14" s="19">
        <v>8</v>
      </c>
      <c r="D14" s="20">
        <v>11</v>
      </c>
      <c r="E14" s="20">
        <v>15</v>
      </c>
      <c r="F14" s="20">
        <v>18</v>
      </c>
      <c r="G14" s="20">
        <v>23</v>
      </c>
      <c r="H14" s="20">
        <v>26</v>
      </c>
    </row>
    <row r="15" spans="1:8" ht="13.5" hidden="1" thickBot="1">
      <c r="A15" s="4" t="s">
        <v>33</v>
      </c>
      <c r="B15" s="23"/>
      <c r="C15" s="12">
        <v>0</v>
      </c>
      <c r="D15" s="12">
        <v>1</v>
      </c>
      <c r="E15" s="12">
        <v>2</v>
      </c>
      <c r="F15" s="12">
        <v>3</v>
      </c>
      <c r="G15" s="12">
        <v>4</v>
      </c>
      <c r="H15" s="12">
        <v>5</v>
      </c>
    </row>
    <row r="16" spans="1:8" ht="13.5" hidden="1" thickBot="1">
      <c r="A16" s="24"/>
      <c r="B16" s="25">
        <v>1</v>
      </c>
      <c r="C16" s="130">
        <v>18</v>
      </c>
      <c r="D16" s="131">
        <v>24</v>
      </c>
      <c r="E16" s="131">
        <v>31</v>
      </c>
      <c r="F16" s="131">
        <v>38</v>
      </c>
      <c r="G16" s="131">
        <v>49</v>
      </c>
      <c r="H16" s="131">
        <v>56</v>
      </c>
    </row>
    <row r="17" spans="1:8" ht="13.5" hidden="1" thickBot="1">
      <c r="A17" s="29" t="s">
        <v>42</v>
      </c>
      <c r="B17" s="32"/>
      <c r="C17" s="12">
        <v>0</v>
      </c>
      <c r="D17" s="12">
        <v>1</v>
      </c>
      <c r="E17" s="12">
        <v>2</v>
      </c>
      <c r="F17" s="12">
        <v>3</v>
      </c>
      <c r="G17" s="12">
        <v>4</v>
      </c>
      <c r="H17" s="12">
        <v>5</v>
      </c>
    </row>
    <row r="18" spans="1:8" ht="13.5" hidden="1" thickBot="1">
      <c r="A18" s="29"/>
      <c r="B18" s="32">
        <v>1</v>
      </c>
      <c r="C18" s="15">
        <v>8</v>
      </c>
      <c r="D18" s="16">
        <v>12</v>
      </c>
      <c r="E18" s="16">
        <v>15</v>
      </c>
      <c r="F18" s="16">
        <v>19</v>
      </c>
      <c r="G18" s="16">
        <v>24</v>
      </c>
      <c r="H18" s="16">
        <v>27</v>
      </c>
    </row>
    <row r="19" spans="1:8" ht="13.5" hidden="1" thickBot="1">
      <c r="A19" s="4" t="s">
        <v>34</v>
      </c>
      <c r="B19" s="26"/>
      <c r="C19" s="12">
        <v>0</v>
      </c>
      <c r="D19" s="12">
        <v>1</v>
      </c>
      <c r="E19" s="12">
        <v>2</v>
      </c>
      <c r="F19" s="12">
        <v>3</v>
      </c>
      <c r="G19" s="12">
        <v>4</v>
      </c>
      <c r="H19" s="12">
        <v>5</v>
      </c>
    </row>
    <row r="20" spans="1:8" ht="13.5" hidden="1" thickBot="1">
      <c r="A20" s="27" t="s">
        <v>31</v>
      </c>
      <c r="B20" s="28">
        <v>1</v>
      </c>
      <c r="C20" s="15">
        <v>13</v>
      </c>
      <c r="D20" s="16">
        <v>18</v>
      </c>
      <c r="E20" s="16">
        <v>23</v>
      </c>
      <c r="F20" s="16">
        <v>28</v>
      </c>
      <c r="G20" s="16">
        <v>35</v>
      </c>
      <c r="H20" s="16">
        <v>40</v>
      </c>
    </row>
    <row r="21" spans="1:8" ht="13.5" hidden="1" thickBot="1">
      <c r="A21" s="13" t="s">
        <v>38</v>
      </c>
      <c r="B21" s="14">
        <v>2</v>
      </c>
      <c r="C21" s="19">
        <v>27</v>
      </c>
      <c r="D21" s="20">
        <v>38</v>
      </c>
      <c r="E21" s="20">
        <v>49</v>
      </c>
      <c r="F21" s="20">
        <v>59</v>
      </c>
      <c r="G21" s="20">
        <v>76</v>
      </c>
      <c r="H21" s="20">
        <v>86</v>
      </c>
    </row>
    <row r="22" spans="1:8" ht="13.5" hidden="1" thickBot="1">
      <c r="A22" s="17" t="s">
        <v>39</v>
      </c>
      <c r="B22" s="18">
        <v>3</v>
      </c>
      <c r="C22" s="19">
        <v>27</v>
      </c>
      <c r="D22" s="20">
        <v>38</v>
      </c>
      <c r="E22" s="20">
        <v>49</v>
      </c>
      <c r="F22" s="20">
        <v>60</v>
      </c>
      <c r="G22" s="20">
        <v>76</v>
      </c>
      <c r="H22" s="20">
        <v>87</v>
      </c>
    </row>
    <row r="23" spans="1:8" ht="13.5" hidden="1" thickBot="1">
      <c r="A23" s="21" t="s">
        <v>43</v>
      </c>
      <c r="B23" s="22">
        <v>4</v>
      </c>
      <c r="C23" s="19">
        <v>20</v>
      </c>
      <c r="D23" s="20">
        <v>28</v>
      </c>
      <c r="E23" s="20">
        <v>37</v>
      </c>
      <c r="F23" s="20">
        <v>45</v>
      </c>
      <c r="G23" s="20">
        <v>57</v>
      </c>
      <c r="H23" s="20">
        <v>65</v>
      </c>
    </row>
    <row r="24" spans="1:8" ht="13.5" hidden="1" thickBot="1">
      <c r="A24" s="4" t="s">
        <v>35</v>
      </c>
      <c r="B24" s="23">
        <v>0</v>
      </c>
      <c r="C24" s="12">
        <v>0</v>
      </c>
      <c r="D24" s="12">
        <v>1</v>
      </c>
      <c r="E24" s="12">
        <v>2</v>
      </c>
      <c r="F24" s="12">
        <v>3</v>
      </c>
      <c r="G24" s="12">
        <v>4</v>
      </c>
      <c r="H24" s="12">
        <v>5</v>
      </c>
    </row>
    <row r="25" spans="1:8" ht="13.5" hidden="1" thickBot="1">
      <c r="A25" s="29"/>
      <c r="B25" s="30">
        <v>1</v>
      </c>
      <c r="C25" s="15">
        <v>10</v>
      </c>
      <c r="D25" s="16">
        <v>12</v>
      </c>
      <c r="E25" s="16">
        <v>18</v>
      </c>
      <c r="F25" s="16">
        <v>29</v>
      </c>
      <c r="G25" s="16">
        <v>42</v>
      </c>
      <c r="H25" s="16">
        <v>56</v>
      </c>
    </row>
    <row r="26" spans="1:8" ht="13.5" hidden="1" thickBot="1">
      <c r="A26" s="4" t="s">
        <v>36</v>
      </c>
      <c r="B26" s="23">
        <v>0</v>
      </c>
      <c r="C26" s="12">
        <v>0</v>
      </c>
      <c r="D26" s="12">
        <v>1</v>
      </c>
      <c r="E26" s="12">
        <v>2</v>
      </c>
      <c r="F26" s="12">
        <v>3</v>
      </c>
      <c r="G26" s="12">
        <v>4</v>
      </c>
      <c r="H26" s="12">
        <v>5</v>
      </c>
    </row>
    <row r="27" spans="1:8" ht="13.5" hidden="1" thickBot="1">
      <c r="A27" s="24"/>
      <c r="B27" s="25">
        <v>1</v>
      </c>
      <c r="C27" s="15">
        <v>6</v>
      </c>
      <c r="D27" s="16">
        <v>9</v>
      </c>
      <c r="E27" s="16">
        <v>20</v>
      </c>
      <c r="F27" s="16">
        <v>34</v>
      </c>
      <c r="G27" s="16">
        <v>54</v>
      </c>
      <c r="H27" s="16">
        <v>74</v>
      </c>
    </row>
    <row r="28" spans="1:8" ht="13.5" hidden="1" thickBot="1">
      <c r="A28" s="31" t="s">
        <v>44</v>
      </c>
      <c r="B28" s="23">
        <v>0</v>
      </c>
      <c r="C28" s="12">
        <v>0</v>
      </c>
      <c r="D28" s="12">
        <v>1</v>
      </c>
      <c r="E28" s="12">
        <v>2</v>
      </c>
      <c r="F28" s="12">
        <v>3</v>
      </c>
      <c r="G28" s="12">
        <v>4</v>
      </c>
      <c r="H28" s="12">
        <v>5</v>
      </c>
    </row>
    <row r="29" spans="1:8" ht="13.5" hidden="1" thickBot="1">
      <c r="A29" s="24"/>
      <c r="B29" s="25">
        <v>1</v>
      </c>
      <c r="C29" s="15">
        <v>29</v>
      </c>
      <c r="D29" s="16">
        <v>29</v>
      </c>
      <c r="E29" s="16">
        <v>29</v>
      </c>
      <c r="F29" s="16">
        <v>29</v>
      </c>
      <c r="G29" s="16">
        <v>29</v>
      </c>
      <c r="H29" s="16">
        <v>29</v>
      </c>
    </row>
    <row r="30" ht="13.5" hidden="1" thickBot="1"/>
    <row r="31" spans="1:8" ht="13.5" hidden="1" thickBot="1">
      <c r="A31" s="136" t="s">
        <v>88</v>
      </c>
      <c r="B31" s="137"/>
      <c r="C31" s="138">
        <f aca="true" t="shared" si="0" ref="C31:H31">SUM(IF(heat=0,0,VLOOKUP(heat,heat2,2+C6,0)),IF(cook=0,0,VLOOKUP(cook,cook2,2+C6,0)),IF(other=0,0,VLOOKUP(other,other2,2+C6,0)),IF(air=0,0,VLOOKUP(air,air2,2+C6,0)),IF(waterh=0,0,VLOOKUP(waterh,waterh2,2+C6)),IF(water=0,0,VLOOKUP(water,water2,2+C6,0)),IF(sewer=0,0,VLOOKUP(sewer,sewer2,2+C6,0)),IF(trash=0,0,VLOOKUP(trash,trash2,2+C6,0)))</f>
        <v>0</v>
      </c>
      <c r="D31" s="138">
        <f t="shared" si="0"/>
        <v>0</v>
      </c>
      <c r="E31" s="138">
        <f t="shared" si="0"/>
        <v>0</v>
      </c>
      <c r="F31" s="138">
        <f t="shared" si="0"/>
        <v>0</v>
      </c>
      <c r="G31" s="138">
        <f t="shared" si="0"/>
        <v>0</v>
      </c>
      <c r="H31" s="138">
        <f t="shared" si="0"/>
        <v>0</v>
      </c>
    </row>
  </sheetData>
  <sheetProtection password="8C4F" sheet="1" objects="1" scenarios="1"/>
  <mergeCells count="7">
    <mergeCell ref="A4:A5"/>
    <mergeCell ref="C4:H4"/>
    <mergeCell ref="A1:H1"/>
    <mergeCell ref="A2:D2"/>
    <mergeCell ref="E2:G2"/>
    <mergeCell ref="A3:D3"/>
    <mergeCell ref="E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8">
    <tabColor indexed="10"/>
  </sheetPr>
  <dimension ref="A1:H31"/>
  <sheetViews>
    <sheetView workbookViewId="0" topLeftCell="A65536">
      <selection activeCell="I1" sqref="A1:IV16384"/>
    </sheetView>
  </sheetViews>
  <sheetFormatPr defaultColWidth="9.140625" defaultRowHeight="12.75" zeroHeight="1"/>
  <cols>
    <col min="1" max="1" width="18.57421875" style="0" bestFit="1" customWidth="1"/>
    <col min="2" max="2" width="2.00390625" style="3" bestFit="1" customWidth="1"/>
  </cols>
  <sheetData>
    <row r="1" spans="1:8" ht="33" hidden="1" thickBot="1">
      <c r="A1" s="369">
        <v>3</v>
      </c>
      <c r="B1" s="369"/>
      <c r="C1" s="369"/>
      <c r="D1" s="369"/>
      <c r="E1" s="369"/>
      <c r="F1" s="369"/>
      <c r="G1" s="369"/>
      <c r="H1" s="369"/>
    </row>
    <row r="2" spans="1:8" ht="12.75" hidden="1">
      <c r="A2" s="375" t="s">
        <v>20</v>
      </c>
      <c r="B2" s="376"/>
      <c r="C2" s="376"/>
      <c r="D2" s="377"/>
      <c r="E2" s="378" t="s">
        <v>21</v>
      </c>
      <c r="F2" s="379"/>
      <c r="G2" s="379"/>
      <c r="H2" s="4" t="s">
        <v>22</v>
      </c>
    </row>
    <row r="3" spans="1:8" ht="13.5" hidden="1" thickBot="1">
      <c r="A3" s="380" t="s">
        <v>37</v>
      </c>
      <c r="B3" s="381"/>
      <c r="C3" s="381"/>
      <c r="D3" s="382"/>
      <c r="E3" s="383" t="s">
        <v>47</v>
      </c>
      <c r="F3" s="384"/>
      <c r="G3" s="384"/>
      <c r="H3" s="5">
        <v>39786</v>
      </c>
    </row>
    <row r="4" spans="1:8" ht="13.5" hidden="1" thickBot="1">
      <c r="A4" s="370" t="s">
        <v>23</v>
      </c>
      <c r="B4" s="6"/>
      <c r="C4" s="372" t="s">
        <v>24</v>
      </c>
      <c r="D4" s="373"/>
      <c r="E4" s="373"/>
      <c r="F4" s="373"/>
      <c r="G4" s="373"/>
      <c r="H4" s="374"/>
    </row>
    <row r="5" spans="1:8" ht="13.5" hidden="1" thickBot="1">
      <c r="A5" s="371"/>
      <c r="B5" s="7"/>
      <c r="C5" s="8" t="s">
        <v>25</v>
      </c>
      <c r="D5" s="9" t="s">
        <v>26</v>
      </c>
      <c r="E5" s="9" t="s">
        <v>27</v>
      </c>
      <c r="F5" s="9" t="s">
        <v>28</v>
      </c>
      <c r="G5" s="9" t="s">
        <v>29</v>
      </c>
      <c r="H5" s="9" t="s">
        <v>52</v>
      </c>
    </row>
    <row r="6" spans="1:8" ht="13.5" hidden="1" thickBot="1">
      <c r="A6" s="10" t="s">
        <v>30</v>
      </c>
      <c r="B6" s="11"/>
      <c r="C6" s="12">
        <v>0</v>
      </c>
      <c r="D6" s="12">
        <v>1</v>
      </c>
      <c r="E6" s="12">
        <v>2</v>
      </c>
      <c r="F6" s="12">
        <v>3</v>
      </c>
      <c r="G6" s="12">
        <v>4</v>
      </c>
      <c r="H6" s="12">
        <v>5</v>
      </c>
    </row>
    <row r="7" spans="1:8" ht="13.5" hidden="1" thickBot="1">
      <c r="A7" s="13" t="s">
        <v>31</v>
      </c>
      <c r="B7" s="14">
        <v>1</v>
      </c>
      <c r="C7" s="15">
        <v>40</v>
      </c>
      <c r="D7" s="16">
        <v>51</v>
      </c>
      <c r="E7" s="16">
        <v>63</v>
      </c>
      <c r="F7" s="16">
        <v>74</v>
      </c>
      <c r="G7" s="16">
        <v>90</v>
      </c>
      <c r="H7" s="16">
        <v>102</v>
      </c>
    </row>
    <row r="8" spans="1:8" ht="13.5" hidden="1" thickBot="1">
      <c r="A8" s="13" t="s">
        <v>38</v>
      </c>
      <c r="B8" s="14">
        <v>2</v>
      </c>
      <c r="C8" s="19">
        <v>57</v>
      </c>
      <c r="D8" s="20">
        <v>80</v>
      </c>
      <c r="E8" s="20">
        <v>103</v>
      </c>
      <c r="F8" s="20">
        <v>126</v>
      </c>
      <c r="G8" s="20">
        <v>160</v>
      </c>
      <c r="H8" s="20">
        <v>183</v>
      </c>
    </row>
    <row r="9" spans="1:8" ht="13.5" hidden="1" thickBot="1">
      <c r="A9" s="17" t="s">
        <v>39</v>
      </c>
      <c r="B9" s="18">
        <v>3</v>
      </c>
      <c r="C9" s="19">
        <v>59</v>
      </c>
      <c r="D9" s="20">
        <v>83</v>
      </c>
      <c r="E9" s="20">
        <v>106</v>
      </c>
      <c r="F9" s="20">
        <v>130</v>
      </c>
      <c r="G9" s="20">
        <v>165</v>
      </c>
      <c r="H9" s="20">
        <v>189</v>
      </c>
    </row>
    <row r="10" spans="1:8" ht="13.5" hidden="1" thickBot="1">
      <c r="A10" s="21" t="s">
        <v>40</v>
      </c>
      <c r="B10" s="22">
        <v>4</v>
      </c>
      <c r="C10" s="19">
        <v>36</v>
      </c>
      <c r="D10" s="20">
        <v>50</v>
      </c>
      <c r="E10" s="20">
        <v>64</v>
      </c>
      <c r="F10" s="20">
        <v>78</v>
      </c>
      <c r="G10" s="20">
        <v>99</v>
      </c>
      <c r="H10" s="20">
        <v>113</v>
      </c>
    </row>
    <row r="11" spans="1:8" ht="13.5" hidden="1" thickBot="1">
      <c r="A11" s="10" t="s">
        <v>32</v>
      </c>
      <c r="B11" s="11"/>
      <c r="C11" s="12">
        <v>0</v>
      </c>
      <c r="D11" s="12">
        <v>1</v>
      </c>
      <c r="E11" s="12">
        <v>2</v>
      </c>
      <c r="F11" s="12">
        <v>3</v>
      </c>
      <c r="G11" s="12">
        <v>4</v>
      </c>
      <c r="H11" s="12">
        <v>5</v>
      </c>
    </row>
    <row r="12" spans="1:8" ht="13.5" hidden="1" thickBot="1">
      <c r="A12" s="13" t="s">
        <v>31</v>
      </c>
      <c r="B12" s="14">
        <v>1</v>
      </c>
      <c r="C12" s="15">
        <v>6</v>
      </c>
      <c r="D12" s="16">
        <v>8</v>
      </c>
      <c r="E12" s="16">
        <v>11</v>
      </c>
      <c r="F12" s="16">
        <v>13</v>
      </c>
      <c r="G12" s="16">
        <v>17</v>
      </c>
      <c r="H12" s="16">
        <v>19</v>
      </c>
    </row>
    <row r="13" spans="1:8" ht="13.5" hidden="1" thickBot="1">
      <c r="A13" s="13" t="s">
        <v>38</v>
      </c>
      <c r="B13" s="14">
        <v>2</v>
      </c>
      <c r="C13" s="19">
        <v>13</v>
      </c>
      <c r="D13" s="20">
        <v>18</v>
      </c>
      <c r="E13" s="20">
        <v>23</v>
      </c>
      <c r="F13" s="20">
        <v>28</v>
      </c>
      <c r="G13" s="20">
        <v>35</v>
      </c>
      <c r="H13" s="20">
        <v>40</v>
      </c>
    </row>
    <row r="14" spans="1:8" ht="13.5" hidden="1" thickBot="1">
      <c r="A14" s="17" t="s">
        <v>41</v>
      </c>
      <c r="B14" s="18">
        <v>3</v>
      </c>
      <c r="C14" s="19">
        <v>8</v>
      </c>
      <c r="D14" s="20">
        <v>11</v>
      </c>
      <c r="E14" s="20">
        <v>15</v>
      </c>
      <c r="F14" s="20">
        <v>18</v>
      </c>
      <c r="G14" s="20">
        <v>23</v>
      </c>
      <c r="H14" s="20">
        <v>26</v>
      </c>
    </row>
    <row r="15" spans="1:8" ht="13.5" hidden="1" thickBot="1">
      <c r="A15" s="4" t="s">
        <v>33</v>
      </c>
      <c r="B15" s="23"/>
      <c r="C15" s="12">
        <v>0</v>
      </c>
      <c r="D15" s="12">
        <v>1</v>
      </c>
      <c r="E15" s="12">
        <v>2</v>
      </c>
      <c r="F15" s="12">
        <v>3</v>
      </c>
      <c r="G15" s="12">
        <v>4</v>
      </c>
      <c r="H15" s="12">
        <v>5</v>
      </c>
    </row>
    <row r="16" spans="1:8" ht="13.5" hidden="1" thickBot="1">
      <c r="A16" s="24"/>
      <c r="B16" s="25">
        <v>1</v>
      </c>
      <c r="C16" s="130">
        <v>18</v>
      </c>
      <c r="D16" s="131">
        <v>24</v>
      </c>
      <c r="E16" s="131">
        <v>31</v>
      </c>
      <c r="F16" s="131">
        <v>38</v>
      </c>
      <c r="G16" s="131">
        <v>49</v>
      </c>
      <c r="H16" s="131">
        <v>56</v>
      </c>
    </row>
    <row r="17" spans="1:8" ht="13.5" hidden="1" thickBot="1">
      <c r="A17" s="29" t="s">
        <v>42</v>
      </c>
      <c r="B17" s="32"/>
      <c r="C17" s="12">
        <v>0</v>
      </c>
      <c r="D17" s="12">
        <v>1</v>
      </c>
      <c r="E17" s="12">
        <v>2</v>
      </c>
      <c r="F17" s="12">
        <v>3</v>
      </c>
      <c r="G17" s="12">
        <v>4</v>
      </c>
      <c r="H17" s="12">
        <v>5</v>
      </c>
    </row>
    <row r="18" spans="1:8" ht="13.5" hidden="1" thickBot="1">
      <c r="A18" s="29"/>
      <c r="B18" s="32">
        <v>1</v>
      </c>
      <c r="C18" s="15">
        <v>8</v>
      </c>
      <c r="D18" s="16">
        <v>12</v>
      </c>
      <c r="E18" s="16">
        <v>15</v>
      </c>
      <c r="F18" s="16">
        <v>19</v>
      </c>
      <c r="G18" s="16">
        <v>24</v>
      </c>
      <c r="H18" s="16">
        <v>27</v>
      </c>
    </row>
    <row r="19" spans="1:8" ht="13.5" hidden="1" thickBot="1">
      <c r="A19" s="4" t="s">
        <v>34</v>
      </c>
      <c r="B19" s="26"/>
      <c r="C19" s="12">
        <v>0</v>
      </c>
      <c r="D19" s="12">
        <v>1</v>
      </c>
      <c r="E19" s="12">
        <v>2</v>
      </c>
      <c r="F19" s="12">
        <v>3</v>
      </c>
      <c r="G19" s="12">
        <v>4</v>
      </c>
      <c r="H19" s="12">
        <v>5</v>
      </c>
    </row>
    <row r="20" spans="1:8" ht="13.5" hidden="1" thickBot="1">
      <c r="A20" s="27" t="s">
        <v>31</v>
      </c>
      <c r="B20" s="28">
        <v>1</v>
      </c>
      <c r="C20" s="15">
        <v>13</v>
      </c>
      <c r="D20" s="16">
        <v>18</v>
      </c>
      <c r="E20" s="16">
        <v>23</v>
      </c>
      <c r="F20" s="16">
        <v>28</v>
      </c>
      <c r="G20" s="16">
        <v>35</v>
      </c>
      <c r="H20" s="16">
        <v>40</v>
      </c>
    </row>
    <row r="21" spans="1:8" ht="13.5" hidden="1" thickBot="1">
      <c r="A21" s="13" t="s">
        <v>38</v>
      </c>
      <c r="B21" s="14">
        <v>2</v>
      </c>
      <c r="C21" s="19">
        <v>27</v>
      </c>
      <c r="D21" s="20">
        <v>38</v>
      </c>
      <c r="E21" s="20">
        <v>49</v>
      </c>
      <c r="F21" s="20">
        <v>59</v>
      </c>
      <c r="G21" s="20">
        <v>76</v>
      </c>
      <c r="H21" s="20">
        <v>86</v>
      </c>
    </row>
    <row r="22" spans="1:8" ht="13.5" hidden="1" thickBot="1">
      <c r="A22" s="17" t="s">
        <v>39</v>
      </c>
      <c r="B22" s="18">
        <v>3</v>
      </c>
      <c r="C22" s="19">
        <v>27</v>
      </c>
      <c r="D22" s="20">
        <v>38</v>
      </c>
      <c r="E22" s="20">
        <v>49</v>
      </c>
      <c r="F22" s="20">
        <v>60</v>
      </c>
      <c r="G22" s="20">
        <v>76</v>
      </c>
      <c r="H22" s="20">
        <v>87</v>
      </c>
    </row>
    <row r="23" spans="1:8" ht="13.5" hidden="1" thickBot="1">
      <c r="A23" s="21" t="s">
        <v>43</v>
      </c>
      <c r="B23" s="22">
        <v>4</v>
      </c>
      <c r="C23" s="19">
        <v>20</v>
      </c>
      <c r="D23" s="20">
        <v>28</v>
      </c>
      <c r="E23" s="20">
        <v>37</v>
      </c>
      <c r="F23" s="20">
        <v>45</v>
      </c>
      <c r="G23" s="20">
        <v>57</v>
      </c>
      <c r="H23" s="20">
        <v>65</v>
      </c>
    </row>
    <row r="24" spans="1:8" ht="13.5" hidden="1" thickBot="1">
      <c r="A24" s="4" t="s">
        <v>35</v>
      </c>
      <c r="B24" s="23"/>
      <c r="C24" s="12">
        <v>0</v>
      </c>
      <c r="D24" s="12">
        <v>1</v>
      </c>
      <c r="E24" s="12">
        <v>2</v>
      </c>
      <c r="F24" s="12">
        <v>3</v>
      </c>
      <c r="G24" s="12">
        <v>4</v>
      </c>
      <c r="H24" s="12">
        <v>5</v>
      </c>
    </row>
    <row r="25" spans="1:8" ht="13.5" hidden="1" thickBot="1">
      <c r="A25" s="29"/>
      <c r="B25" s="30">
        <v>1</v>
      </c>
      <c r="C25" s="15">
        <v>10</v>
      </c>
      <c r="D25" s="16">
        <v>12</v>
      </c>
      <c r="E25" s="16">
        <v>18</v>
      </c>
      <c r="F25" s="16">
        <v>29</v>
      </c>
      <c r="G25" s="16">
        <v>42</v>
      </c>
      <c r="H25" s="16">
        <v>56</v>
      </c>
    </row>
    <row r="26" spans="1:8" ht="13.5" hidden="1" thickBot="1">
      <c r="A26" s="4" t="s">
        <v>36</v>
      </c>
      <c r="B26" s="23"/>
      <c r="C26" s="12">
        <v>0</v>
      </c>
      <c r="D26" s="12">
        <v>1</v>
      </c>
      <c r="E26" s="12">
        <v>2</v>
      </c>
      <c r="F26" s="12">
        <v>3</v>
      </c>
      <c r="G26" s="12">
        <v>4</v>
      </c>
      <c r="H26" s="12">
        <v>5</v>
      </c>
    </row>
    <row r="27" spans="1:8" ht="13.5" hidden="1" thickBot="1">
      <c r="A27" s="24"/>
      <c r="B27" s="25">
        <v>1</v>
      </c>
      <c r="C27" s="15">
        <v>6</v>
      </c>
      <c r="D27" s="16">
        <v>9</v>
      </c>
      <c r="E27" s="16">
        <v>20</v>
      </c>
      <c r="F27" s="16">
        <v>34</v>
      </c>
      <c r="G27" s="16">
        <v>54</v>
      </c>
      <c r="H27" s="16">
        <v>74</v>
      </c>
    </row>
    <row r="28" spans="1:8" ht="13.5" hidden="1" thickBot="1">
      <c r="A28" s="31" t="s">
        <v>44</v>
      </c>
      <c r="B28" s="23"/>
      <c r="C28" s="12">
        <v>0</v>
      </c>
      <c r="D28" s="12">
        <v>1</v>
      </c>
      <c r="E28" s="12">
        <v>2</v>
      </c>
      <c r="F28" s="12">
        <v>3</v>
      </c>
      <c r="G28" s="12">
        <v>4</v>
      </c>
      <c r="H28" s="12">
        <v>5</v>
      </c>
    </row>
    <row r="29" spans="1:8" ht="13.5" hidden="1" thickBot="1">
      <c r="A29" s="24"/>
      <c r="B29" s="25">
        <v>1</v>
      </c>
      <c r="C29" s="15">
        <v>29</v>
      </c>
      <c r="D29" s="16">
        <v>29</v>
      </c>
      <c r="E29" s="16">
        <v>29</v>
      </c>
      <c r="F29" s="16">
        <v>29</v>
      </c>
      <c r="G29" s="16">
        <v>29</v>
      </c>
      <c r="H29" s="16">
        <v>29</v>
      </c>
    </row>
    <row r="30" ht="13.5" hidden="1" thickBot="1"/>
    <row r="31" spans="1:8" ht="13.5" hidden="1" thickBot="1">
      <c r="A31" s="136" t="s">
        <v>88</v>
      </c>
      <c r="B31" s="137"/>
      <c r="C31" s="138">
        <f aca="true" t="shared" si="0" ref="C31:H31">SUM(IF(heat=0,0,VLOOKUP(heat,heat3,2+C6,0)),IF(cook=0,0,VLOOKUP(cook,cook3,2+C6,0)),IF(other=0,0,VLOOKUP(other,other3,2+C6,0)),IF(air=0,0,VLOOKUP(air,air3,2+C6,0)),IF(waterh=0,0,VLOOKUP(waterh,waterh3,2+C6)),IF(water=0,0,VLOOKUP(water,water3,2+C6,0)),IF(sewer=0,0,VLOOKUP(sewer,sewer3,2+C6,0)),IF(trash=0,0,VLOOKUP(trash,trash3,2+C6,0)))</f>
        <v>0</v>
      </c>
      <c r="D31" s="138">
        <f t="shared" si="0"/>
        <v>0</v>
      </c>
      <c r="E31" s="138">
        <f t="shared" si="0"/>
        <v>0</v>
      </c>
      <c r="F31" s="138">
        <f t="shared" si="0"/>
        <v>0</v>
      </c>
      <c r="G31" s="138">
        <f t="shared" si="0"/>
        <v>0</v>
      </c>
      <c r="H31" s="138">
        <f t="shared" si="0"/>
        <v>0</v>
      </c>
    </row>
  </sheetData>
  <sheetProtection password="8C4F" sheet="1" objects="1" scenarios="1"/>
  <mergeCells count="7">
    <mergeCell ref="A4:A5"/>
    <mergeCell ref="C4:H4"/>
    <mergeCell ref="A1:H1"/>
    <mergeCell ref="A2:D2"/>
    <mergeCell ref="E2:G2"/>
    <mergeCell ref="A3:D3"/>
    <mergeCell ref="E3:G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9">
    <tabColor indexed="10"/>
  </sheetPr>
  <dimension ref="A1:I31"/>
  <sheetViews>
    <sheetView workbookViewId="0" topLeftCell="A65536">
      <selection activeCell="I1" sqref="A1:IV16384"/>
    </sheetView>
  </sheetViews>
  <sheetFormatPr defaultColWidth="9.140625" defaultRowHeight="12.75" zeroHeight="1"/>
  <cols>
    <col min="1" max="1" width="18.57421875" style="0" bestFit="1" customWidth="1"/>
    <col min="2" max="2" width="2.00390625" style="3" bestFit="1" customWidth="1"/>
  </cols>
  <sheetData>
    <row r="1" spans="1:8" ht="33" hidden="1" thickBot="1">
      <c r="A1" s="369">
        <v>4</v>
      </c>
      <c r="B1" s="369"/>
      <c r="C1" s="369"/>
      <c r="D1" s="369"/>
      <c r="E1" s="369"/>
      <c r="F1" s="369"/>
      <c r="G1" s="369"/>
      <c r="H1" s="369"/>
    </row>
    <row r="2" spans="1:8" ht="12.75" hidden="1">
      <c r="A2" s="375" t="s">
        <v>20</v>
      </c>
      <c r="B2" s="376"/>
      <c r="C2" s="376"/>
      <c r="D2" s="377"/>
      <c r="E2" s="378" t="s">
        <v>21</v>
      </c>
      <c r="F2" s="379"/>
      <c r="G2" s="379"/>
      <c r="H2" s="4" t="s">
        <v>22</v>
      </c>
    </row>
    <row r="3" spans="1:9" ht="13.5" hidden="1" thickBot="1">
      <c r="A3" s="380" t="s">
        <v>37</v>
      </c>
      <c r="B3" s="381"/>
      <c r="C3" s="381"/>
      <c r="D3" s="382"/>
      <c r="E3" s="383" t="s">
        <v>48</v>
      </c>
      <c r="F3" s="384"/>
      <c r="G3" s="384"/>
      <c r="H3" s="5">
        <v>39786</v>
      </c>
      <c r="I3" t="s">
        <v>49</v>
      </c>
    </row>
    <row r="4" spans="1:8" ht="13.5" hidden="1" thickBot="1">
      <c r="A4" s="370" t="s">
        <v>23</v>
      </c>
      <c r="B4" s="6"/>
      <c r="C4" s="372" t="s">
        <v>24</v>
      </c>
      <c r="D4" s="373"/>
      <c r="E4" s="373"/>
      <c r="F4" s="373"/>
      <c r="G4" s="373"/>
      <c r="H4" s="374"/>
    </row>
    <row r="5" spans="1:8" ht="13.5" hidden="1" thickBot="1">
      <c r="A5" s="371"/>
      <c r="B5" s="7"/>
      <c r="C5" s="8" t="s">
        <v>25</v>
      </c>
      <c r="D5" s="9" t="s">
        <v>26</v>
      </c>
      <c r="E5" s="9" t="s">
        <v>27</v>
      </c>
      <c r="F5" s="9" t="s">
        <v>28</v>
      </c>
      <c r="G5" s="9" t="s">
        <v>29</v>
      </c>
      <c r="H5" s="9" t="s">
        <v>52</v>
      </c>
    </row>
    <row r="6" spans="1:8" ht="13.5" hidden="1" thickBot="1">
      <c r="A6" s="10" t="s">
        <v>30</v>
      </c>
      <c r="B6" s="11"/>
      <c r="C6" s="12">
        <v>0</v>
      </c>
      <c r="D6" s="12">
        <v>1</v>
      </c>
      <c r="E6" s="12">
        <v>2</v>
      </c>
      <c r="F6" s="12">
        <v>3</v>
      </c>
      <c r="G6" s="12">
        <v>4</v>
      </c>
      <c r="H6" s="12">
        <v>5</v>
      </c>
    </row>
    <row r="7" spans="1:8" ht="13.5" hidden="1" thickBot="1">
      <c r="A7" s="13" t="s">
        <v>31</v>
      </c>
      <c r="B7" s="14">
        <v>1</v>
      </c>
      <c r="C7" s="15">
        <v>41</v>
      </c>
      <c r="D7" s="16">
        <v>53</v>
      </c>
      <c r="E7" s="16">
        <v>65</v>
      </c>
      <c r="F7" s="16">
        <v>76</v>
      </c>
      <c r="G7" s="16">
        <v>94</v>
      </c>
      <c r="H7" s="16">
        <v>105</v>
      </c>
    </row>
    <row r="8" spans="1:8" ht="13.5" hidden="1" thickBot="1">
      <c r="A8" s="13" t="s">
        <v>38</v>
      </c>
      <c r="B8" s="14">
        <v>2</v>
      </c>
      <c r="C8" s="19">
        <v>61</v>
      </c>
      <c r="D8" s="20">
        <v>86</v>
      </c>
      <c r="E8" s="20">
        <v>111</v>
      </c>
      <c r="F8" s="20">
        <v>135</v>
      </c>
      <c r="G8" s="20">
        <v>172</v>
      </c>
      <c r="H8" s="20">
        <v>196</v>
      </c>
    </row>
    <row r="9" spans="1:8" ht="13.5" hidden="1" thickBot="1">
      <c r="A9" s="17" t="s">
        <v>39</v>
      </c>
      <c r="B9" s="18">
        <v>3</v>
      </c>
      <c r="C9" s="19">
        <v>64</v>
      </c>
      <c r="D9" s="20">
        <v>89</v>
      </c>
      <c r="E9" s="20">
        <v>114</v>
      </c>
      <c r="F9" s="20">
        <v>140</v>
      </c>
      <c r="G9" s="20">
        <v>178</v>
      </c>
      <c r="H9" s="20">
        <v>203</v>
      </c>
    </row>
    <row r="10" spans="1:8" ht="13.5" hidden="1" thickBot="1">
      <c r="A10" s="21" t="s">
        <v>40</v>
      </c>
      <c r="B10" s="22">
        <v>4</v>
      </c>
      <c r="C10" s="19">
        <v>40</v>
      </c>
      <c r="D10" s="20">
        <v>57</v>
      </c>
      <c r="E10" s="20">
        <v>72</v>
      </c>
      <c r="F10" s="20">
        <v>88</v>
      </c>
      <c r="G10" s="20">
        <v>112</v>
      </c>
      <c r="H10" s="20">
        <v>128</v>
      </c>
    </row>
    <row r="11" spans="1:8" ht="13.5" hidden="1" thickBot="1">
      <c r="A11" s="10" t="s">
        <v>32</v>
      </c>
      <c r="B11" s="11"/>
      <c r="C11" s="12">
        <v>0</v>
      </c>
      <c r="D11" s="12">
        <v>1</v>
      </c>
      <c r="E11" s="12">
        <v>2</v>
      </c>
      <c r="F11" s="12">
        <v>3</v>
      </c>
      <c r="G11" s="12">
        <v>4</v>
      </c>
      <c r="H11" s="12">
        <v>5</v>
      </c>
    </row>
    <row r="12" spans="1:8" ht="13.5" hidden="1" thickBot="1">
      <c r="A12" s="13" t="s">
        <v>31</v>
      </c>
      <c r="B12" s="14">
        <v>1</v>
      </c>
      <c r="C12" s="15">
        <v>6</v>
      </c>
      <c r="D12" s="16">
        <v>8</v>
      </c>
      <c r="E12" s="16">
        <v>11</v>
      </c>
      <c r="F12" s="16">
        <v>13</v>
      </c>
      <c r="G12" s="16">
        <v>17</v>
      </c>
      <c r="H12" s="16">
        <v>19</v>
      </c>
    </row>
    <row r="13" spans="1:8" ht="13.5" hidden="1" thickBot="1">
      <c r="A13" s="13" t="s">
        <v>38</v>
      </c>
      <c r="B13" s="14">
        <v>2</v>
      </c>
      <c r="C13" s="19">
        <v>13</v>
      </c>
      <c r="D13" s="20">
        <v>18</v>
      </c>
      <c r="E13" s="20">
        <v>23</v>
      </c>
      <c r="F13" s="20">
        <v>28</v>
      </c>
      <c r="G13" s="20">
        <v>35</v>
      </c>
      <c r="H13" s="20">
        <v>40</v>
      </c>
    </row>
    <row r="14" spans="1:8" ht="13.5" hidden="1" thickBot="1">
      <c r="A14" s="17" t="s">
        <v>41</v>
      </c>
      <c r="B14" s="18">
        <v>3</v>
      </c>
      <c r="C14" s="19">
        <v>8</v>
      </c>
      <c r="D14" s="20">
        <v>11</v>
      </c>
      <c r="E14" s="20">
        <v>15</v>
      </c>
      <c r="F14" s="20">
        <v>18</v>
      </c>
      <c r="G14" s="20">
        <v>23</v>
      </c>
      <c r="H14" s="20">
        <v>26</v>
      </c>
    </row>
    <row r="15" spans="1:8" ht="13.5" hidden="1" thickBot="1">
      <c r="A15" s="4" t="s">
        <v>33</v>
      </c>
      <c r="B15" s="23"/>
      <c r="C15" s="12">
        <v>0</v>
      </c>
      <c r="D15" s="12">
        <v>1</v>
      </c>
      <c r="E15" s="12">
        <v>2</v>
      </c>
      <c r="F15" s="12">
        <v>3</v>
      </c>
      <c r="G15" s="12">
        <v>4</v>
      </c>
      <c r="H15" s="12">
        <v>5</v>
      </c>
    </row>
    <row r="16" spans="1:8" ht="13.5" hidden="1" thickBot="1">
      <c r="A16" s="24"/>
      <c r="B16" s="25">
        <v>1</v>
      </c>
      <c r="C16" s="130">
        <v>18</v>
      </c>
      <c r="D16" s="131">
        <v>24</v>
      </c>
      <c r="E16" s="131">
        <v>31</v>
      </c>
      <c r="F16" s="131">
        <v>38</v>
      </c>
      <c r="G16" s="131">
        <v>49</v>
      </c>
      <c r="H16" s="131">
        <v>56</v>
      </c>
    </row>
    <row r="17" spans="1:8" ht="13.5" hidden="1" thickBot="1">
      <c r="A17" s="29" t="s">
        <v>42</v>
      </c>
      <c r="B17" s="32"/>
      <c r="C17" s="12">
        <v>0</v>
      </c>
      <c r="D17" s="12">
        <v>1</v>
      </c>
      <c r="E17" s="12">
        <v>2</v>
      </c>
      <c r="F17" s="12">
        <v>3</v>
      </c>
      <c r="G17" s="12">
        <v>4</v>
      </c>
      <c r="H17" s="12">
        <v>5</v>
      </c>
    </row>
    <row r="18" spans="1:8" ht="13.5" hidden="1" thickBot="1">
      <c r="A18" s="29"/>
      <c r="B18" s="32">
        <v>1</v>
      </c>
      <c r="C18" s="15">
        <v>9</v>
      </c>
      <c r="D18" s="16">
        <v>13</v>
      </c>
      <c r="E18" s="16">
        <v>16</v>
      </c>
      <c r="F18" s="16">
        <v>20</v>
      </c>
      <c r="G18" s="16">
        <v>26</v>
      </c>
      <c r="H18" s="16">
        <v>29</v>
      </c>
    </row>
    <row r="19" spans="1:8" ht="13.5" hidden="1" thickBot="1">
      <c r="A19" s="4" t="s">
        <v>34</v>
      </c>
      <c r="B19" s="26"/>
      <c r="C19" s="12">
        <v>0</v>
      </c>
      <c r="D19" s="12">
        <v>1</v>
      </c>
      <c r="E19" s="12">
        <v>2</v>
      </c>
      <c r="F19" s="12">
        <v>3</v>
      </c>
      <c r="G19" s="12">
        <v>4</v>
      </c>
      <c r="H19" s="12">
        <v>5</v>
      </c>
    </row>
    <row r="20" spans="1:8" ht="13.5" hidden="1" thickBot="1">
      <c r="A20" s="27" t="s">
        <v>31</v>
      </c>
      <c r="B20" s="28">
        <v>1</v>
      </c>
      <c r="C20" s="15">
        <v>13</v>
      </c>
      <c r="D20" s="16">
        <v>18</v>
      </c>
      <c r="E20" s="16">
        <v>23</v>
      </c>
      <c r="F20" s="16">
        <v>28</v>
      </c>
      <c r="G20" s="16">
        <v>35</v>
      </c>
      <c r="H20" s="16">
        <v>40</v>
      </c>
    </row>
    <row r="21" spans="1:8" ht="13.5" hidden="1" thickBot="1">
      <c r="A21" s="13" t="s">
        <v>38</v>
      </c>
      <c r="B21" s="14">
        <v>2</v>
      </c>
      <c r="C21" s="19">
        <v>27</v>
      </c>
      <c r="D21" s="20">
        <v>38</v>
      </c>
      <c r="E21" s="20">
        <v>49</v>
      </c>
      <c r="F21" s="20">
        <v>59</v>
      </c>
      <c r="G21" s="20">
        <v>76</v>
      </c>
      <c r="H21" s="20">
        <v>86</v>
      </c>
    </row>
    <row r="22" spans="1:8" ht="13.5" hidden="1" thickBot="1">
      <c r="A22" s="17" t="s">
        <v>39</v>
      </c>
      <c r="B22" s="18">
        <v>3</v>
      </c>
      <c r="C22" s="19">
        <v>27</v>
      </c>
      <c r="D22" s="20">
        <v>38</v>
      </c>
      <c r="E22" s="20">
        <v>49</v>
      </c>
      <c r="F22" s="20">
        <v>60</v>
      </c>
      <c r="G22" s="20">
        <v>76</v>
      </c>
      <c r="H22" s="20">
        <v>87</v>
      </c>
    </row>
    <row r="23" spans="1:8" ht="13.5" hidden="1" thickBot="1">
      <c r="A23" s="21" t="s">
        <v>43</v>
      </c>
      <c r="B23" s="22">
        <v>4</v>
      </c>
      <c r="C23" s="19">
        <v>20</v>
      </c>
      <c r="D23" s="20">
        <v>28</v>
      </c>
      <c r="E23" s="20">
        <v>37</v>
      </c>
      <c r="F23" s="20">
        <v>45</v>
      </c>
      <c r="G23" s="20">
        <v>57</v>
      </c>
      <c r="H23" s="20">
        <v>65</v>
      </c>
    </row>
    <row r="24" spans="1:8" ht="13.5" hidden="1" thickBot="1">
      <c r="A24" s="4" t="s">
        <v>35</v>
      </c>
      <c r="B24" s="23"/>
      <c r="C24" s="12">
        <v>0</v>
      </c>
      <c r="D24" s="12">
        <v>1</v>
      </c>
      <c r="E24" s="12">
        <v>2</v>
      </c>
      <c r="F24" s="12">
        <v>3</v>
      </c>
      <c r="G24" s="12">
        <v>4</v>
      </c>
      <c r="H24" s="12">
        <v>5</v>
      </c>
    </row>
    <row r="25" spans="1:8" ht="13.5" hidden="1" thickBot="1">
      <c r="A25" s="29"/>
      <c r="B25" s="30">
        <v>1</v>
      </c>
      <c r="C25" s="15">
        <v>11</v>
      </c>
      <c r="D25" s="16">
        <v>13</v>
      </c>
      <c r="E25" s="16">
        <v>25</v>
      </c>
      <c r="F25" s="16">
        <v>41</v>
      </c>
      <c r="G25" s="16">
        <v>58</v>
      </c>
      <c r="H25" s="16">
        <v>75</v>
      </c>
    </row>
    <row r="26" spans="1:8" ht="13.5" hidden="1" thickBot="1">
      <c r="A26" s="4" t="s">
        <v>36</v>
      </c>
      <c r="B26" s="23"/>
      <c r="C26" s="12">
        <v>0</v>
      </c>
      <c r="D26" s="12">
        <v>1</v>
      </c>
      <c r="E26" s="12">
        <v>2</v>
      </c>
      <c r="F26" s="12">
        <v>3</v>
      </c>
      <c r="G26" s="12">
        <v>4</v>
      </c>
      <c r="H26" s="12">
        <v>5</v>
      </c>
    </row>
    <row r="27" spans="1:8" ht="13.5" hidden="1" thickBot="1">
      <c r="A27" s="24"/>
      <c r="B27" s="25">
        <v>1</v>
      </c>
      <c r="C27" s="15">
        <v>8</v>
      </c>
      <c r="D27" s="16">
        <v>11</v>
      </c>
      <c r="E27" s="16">
        <v>29</v>
      </c>
      <c r="F27" s="16">
        <v>53</v>
      </c>
      <c r="G27" s="16">
        <v>78</v>
      </c>
      <c r="H27" s="16">
        <v>104</v>
      </c>
    </row>
    <row r="28" spans="1:8" ht="13.5" hidden="1" thickBot="1">
      <c r="A28" s="31" t="s">
        <v>44</v>
      </c>
      <c r="B28" s="23"/>
      <c r="C28" s="12">
        <v>0</v>
      </c>
      <c r="D28" s="12">
        <v>1</v>
      </c>
      <c r="E28" s="12">
        <v>2</v>
      </c>
      <c r="F28" s="12">
        <v>3</v>
      </c>
      <c r="G28" s="12">
        <v>4</v>
      </c>
      <c r="H28" s="12">
        <v>5</v>
      </c>
    </row>
    <row r="29" spans="1:8" ht="13.5" hidden="1" thickBot="1">
      <c r="A29" s="24"/>
      <c r="B29" s="25">
        <v>1</v>
      </c>
      <c r="C29" s="15">
        <v>29</v>
      </c>
      <c r="D29" s="16">
        <v>29</v>
      </c>
      <c r="E29" s="16">
        <v>29</v>
      </c>
      <c r="F29" s="16">
        <v>29</v>
      </c>
      <c r="G29" s="16">
        <v>29</v>
      </c>
      <c r="H29" s="16">
        <v>29</v>
      </c>
    </row>
    <row r="30" ht="13.5" hidden="1" thickBot="1"/>
    <row r="31" spans="1:8" ht="13.5" hidden="1" thickBot="1">
      <c r="A31" s="136" t="s">
        <v>88</v>
      </c>
      <c r="B31" s="137"/>
      <c r="C31" s="138">
        <f aca="true" t="shared" si="0" ref="C31:H31">SUM(IF(heat=0,0,VLOOKUP(heat,heat4,2+C6,0)),IF(cook=0,0,VLOOKUP(cook,cook4,2+C6,0)),IF(other=0,0,VLOOKUP(other,other4,2+C6,0)),IF(air=0,0,VLOOKUP(air,air4,2+C6,0)),IF(waterh=0,0,VLOOKUP(waterh,waterh4,2+C6)),IF(water=0,0,VLOOKUP(water,water4,2+C6,0)),IF(sewer=0,0,VLOOKUP(sewer,sewer4,2+C6,0)),IF(trash=0,0,VLOOKUP(trash,trash4,2+C6,0)))</f>
        <v>0</v>
      </c>
      <c r="D31" s="138">
        <f t="shared" si="0"/>
        <v>0</v>
      </c>
      <c r="E31" s="138">
        <f t="shared" si="0"/>
        <v>0</v>
      </c>
      <c r="F31" s="138">
        <f t="shared" si="0"/>
        <v>0</v>
      </c>
      <c r="G31" s="138">
        <f t="shared" si="0"/>
        <v>0</v>
      </c>
      <c r="H31" s="138">
        <f t="shared" si="0"/>
        <v>0</v>
      </c>
    </row>
  </sheetData>
  <sheetProtection password="8C4F" sheet="1" objects="1" scenarios="1"/>
  <mergeCells count="7">
    <mergeCell ref="A1:H1"/>
    <mergeCell ref="A4:A5"/>
    <mergeCell ref="C4:H4"/>
    <mergeCell ref="A2:D2"/>
    <mergeCell ref="E2:G2"/>
    <mergeCell ref="A3:D3"/>
    <mergeCell ref="E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0">
    <tabColor indexed="10"/>
  </sheetPr>
  <dimension ref="A1:H31"/>
  <sheetViews>
    <sheetView workbookViewId="0" topLeftCell="A65536">
      <selection activeCell="I1" sqref="A1:IV16384"/>
    </sheetView>
  </sheetViews>
  <sheetFormatPr defaultColWidth="9.140625" defaultRowHeight="12.75" zeroHeight="1"/>
  <cols>
    <col min="1" max="1" width="18.57421875" style="0" bestFit="1" customWidth="1"/>
    <col min="2" max="2" width="2.00390625" style="3" bestFit="1" customWidth="1"/>
    <col min="3" max="3" width="10.7109375" style="0" customWidth="1"/>
    <col min="4" max="4" width="10.421875" style="0" customWidth="1"/>
    <col min="5" max="5" width="12.28125" style="0" customWidth="1"/>
    <col min="6" max="6" width="11.421875" style="0" customWidth="1"/>
    <col min="7" max="7" width="12.00390625" style="0" customWidth="1"/>
  </cols>
  <sheetData>
    <row r="1" spans="1:8" ht="33" hidden="1" thickBot="1">
      <c r="A1" s="369">
        <v>5</v>
      </c>
      <c r="B1" s="369"/>
      <c r="C1" s="369"/>
      <c r="D1" s="369"/>
      <c r="E1" s="369"/>
      <c r="F1" s="369"/>
      <c r="G1" s="369"/>
      <c r="H1" s="369"/>
    </row>
    <row r="2" spans="1:8" ht="12.75" hidden="1">
      <c r="A2" s="375" t="s">
        <v>20</v>
      </c>
      <c r="B2" s="376"/>
      <c r="C2" s="376"/>
      <c r="D2" s="377"/>
      <c r="E2" s="378" t="s">
        <v>21</v>
      </c>
      <c r="F2" s="379"/>
      <c r="G2" s="379"/>
      <c r="H2" s="4" t="s">
        <v>22</v>
      </c>
    </row>
    <row r="3" spans="1:8" ht="13.5" hidden="1" thickBot="1">
      <c r="A3" s="380" t="s">
        <v>37</v>
      </c>
      <c r="B3" s="381"/>
      <c r="C3" s="381"/>
      <c r="D3" s="382"/>
      <c r="E3" s="383" t="s">
        <v>50</v>
      </c>
      <c r="F3" s="384"/>
      <c r="G3" s="384"/>
      <c r="H3" s="5">
        <v>39786</v>
      </c>
    </row>
    <row r="4" spans="1:8" ht="13.5" hidden="1" thickBot="1">
      <c r="A4" s="370" t="s">
        <v>23</v>
      </c>
      <c r="B4" s="6"/>
      <c r="C4" s="372" t="s">
        <v>24</v>
      </c>
      <c r="D4" s="373"/>
      <c r="E4" s="373"/>
      <c r="F4" s="373"/>
      <c r="G4" s="373"/>
      <c r="H4" s="374"/>
    </row>
    <row r="5" spans="1:8" ht="13.5" hidden="1" thickBot="1">
      <c r="A5" s="371"/>
      <c r="B5" s="7"/>
      <c r="C5" s="8" t="s">
        <v>25</v>
      </c>
      <c r="D5" s="9" t="s">
        <v>26</v>
      </c>
      <c r="E5" s="9" t="s">
        <v>27</v>
      </c>
      <c r="F5" s="9" t="s">
        <v>28</v>
      </c>
      <c r="G5" s="9" t="s">
        <v>29</v>
      </c>
      <c r="H5" s="9" t="s">
        <v>52</v>
      </c>
    </row>
    <row r="6" spans="1:8" ht="13.5" hidden="1" thickBot="1">
      <c r="A6" s="10" t="s">
        <v>30</v>
      </c>
      <c r="B6" s="11"/>
      <c r="C6" s="12">
        <v>0</v>
      </c>
      <c r="D6" s="12">
        <v>1</v>
      </c>
      <c r="E6" s="12">
        <v>2</v>
      </c>
      <c r="F6" s="12">
        <v>3</v>
      </c>
      <c r="G6" s="12">
        <v>4</v>
      </c>
      <c r="H6" s="12">
        <v>5</v>
      </c>
    </row>
    <row r="7" spans="1:8" ht="13.5" hidden="1" thickBot="1">
      <c r="A7" s="13" t="s">
        <v>31</v>
      </c>
      <c r="B7" s="14">
        <v>1</v>
      </c>
      <c r="C7" s="15">
        <v>41</v>
      </c>
      <c r="D7" s="16">
        <v>53</v>
      </c>
      <c r="E7" s="16">
        <v>65</v>
      </c>
      <c r="F7" s="16">
        <v>76</v>
      </c>
      <c r="G7" s="16">
        <v>94</v>
      </c>
      <c r="H7" s="16">
        <v>105</v>
      </c>
    </row>
    <row r="8" spans="1:8" ht="13.5" hidden="1" thickBot="1">
      <c r="A8" s="13" t="s">
        <v>38</v>
      </c>
      <c r="B8" s="14">
        <v>2</v>
      </c>
      <c r="C8" s="19">
        <v>61</v>
      </c>
      <c r="D8" s="20">
        <v>86</v>
      </c>
      <c r="E8" s="20">
        <v>111</v>
      </c>
      <c r="F8" s="20">
        <v>135</v>
      </c>
      <c r="G8" s="20">
        <v>172</v>
      </c>
      <c r="H8" s="20">
        <v>196</v>
      </c>
    </row>
    <row r="9" spans="1:8" ht="13.5" hidden="1" thickBot="1">
      <c r="A9" s="17" t="s">
        <v>39</v>
      </c>
      <c r="B9" s="18">
        <v>3</v>
      </c>
      <c r="C9" s="19">
        <v>64</v>
      </c>
      <c r="D9" s="20">
        <v>89</v>
      </c>
      <c r="E9" s="20">
        <v>114</v>
      </c>
      <c r="F9" s="20">
        <v>140</v>
      </c>
      <c r="G9" s="20">
        <v>178</v>
      </c>
      <c r="H9" s="20">
        <v>203</v>
      </c>
    </row>
    <row r="10" spans="1:8" ht="13.5" hidden="1" thickBot="1">
      <c r="A10" s="21" t="s">
        <v>40</v>
      </c>
      <c r="B10" s="22">
        <v>4</v>
      </c>
      <c r="C10" s="19">
        <v>40</v>
      </c>
      <c r="D10" s="20">
        <v>57</v>
      </c>
      <c r="E10" s="20">
        <v>72</v>
      </c>
      <c r="F10" s="20">
        <v>88</v>
      </c>
      <c r="G10" s="20">
        <v>112</v>
      </c>
      <c r="H10" s="20">
        <v>128</v>
      </c>
    </row>
    <row r="11" spans="1:8" ht="13.5" hidden="1" thickBot="1">
      <c r="A11" s="10" t="s">
        <v>32</v>
      </c>
      <c r="B11" s="11"/>
      <c r="C11" s="12">
        <v>0</v>
      </c>
      <c r="D11" s="12">
        <v>1</v>
      </c>
      <c r="E11" s="12">
        <v>2</v>
      </c>
      <c r="F11" s="12">
        <v>3</v>
      </c>
      <c r="G11" s="12">
        <v>4</v>
      </c>
      <c r="H11" s="12">
        <v>5</v>
      </c>
    </row>
    <row r="12" spans="1:8" ht="13.5" hidden="1" thickBot="1">
      <c r="A12" s="13" t="s">
        <v>31</v>
      </c>
      <c r="B12" s="14">
        <v>1</v>
      </c>
      <c r="C12" s="15">
        <v>6</v>
      </c>
      <c r="D12" s="16">
        <v>8</v>
      </c>
      <c r="E12" s="16">
        <v>11</v>
      </c>
      <c r="F12" s="16">
        <v>13</v>
      </c>
      <c r="G12" s="16">
        <v>17</v>
      </c>
      <c r="H12" s="16">
        <v>19</v>
      </c>
    </row>
    <row r="13" spans="1:8" ht="13.5" hidden="1" thickBot="1">
      <c r="A13" s="13" t="s">
        <v>38</v>
      </c>
      <c r="B13" s="14">
        <v>2</v>
      </c>
      <c r="C13" s="19">
        <v>13</v>
      </c>
      <c r="D13" s="20">
        <v>18</v>
      </c>
      <c r="E13" s="20">
        <v>23</v>
      </c>
      <c r="F13" s="20">
        <v>28</v>
      </c>
      <c r="G13" s="20">
        <v>35</v>
      </c>
      <c r="H13" s="20">
        <v>40</v>
      </c>
    </row>
    <row r="14" spans="1:8" ht="13.5" hidden="1" thickBot="1">
      <c r="A14" s="17" t="s">
        <v>41</v>
      </c>
      <c r="B14" s="18">
        <v>3</v>
      </c>
      <c r="C14" s="19">
        <v>8</v>
      </c>
      <c r="D14" s="20">
        <v>11</v>
      </c>
      <c r="E14" s="20">
        <v>15</v>
      </c>
      <c r="F14" s="20">
        <v>18</v>
      </c>
      <c r="G14" s="20">
        <v>23</v>
      </c>
      <c r="H14" s="20">
        <v>26</v>
      </c>
    </row>
    <row r="15" spans="1:8" ht="13.5" hidden="1" thickBot="1">
      <c r="A15" s="4" t="s">
        <v>33</v>
      </c>
      <c r="B15" s="23"/>
      <c r="C15" s="12">
        <v>0</v>
      </c>
      <c r="D15" s="12">
        <v>1</v>
      </c>
      <c r="E15" s="12">
        <v>2</v>
      </c>
      <c r="F15" s="12">
        <v>3</v>
      </c>
      <c r="G15" s="12">
        <v>4</v>
      </c>
      <c r="H15" s="12">
        <v>5</v>
      </c>
    </row>
    <row r="16" spans="1:8" ht="13.5" hidden="1" thickBot="1">
      <c r="A16" s="24"/>
      <c r="B16" s="25">
        <v>1</v>
      </c>
      <c r="C16" s="130">
        <v>18</v>
      </c>
      <c r="D16" s="131">
        <v>24</v>
      </c>
      <c r="E16" s="131">
        <v>31</v>
      </c>
      <c r="F16" s="131">
        <v>38</v>
      </c>
      <c r="G16" s="131">
        <v>49</v>
      </c>
      <c r="H16" s="131">
        <v>56</v>
      </c>
    </row>
    <row r="17" spans="1:8" ht="13.5" hidden="1" thickBot="1">
      <c r="A17" s="29" t="s">
        <v>42</v>
      </c>
      <c r="B17" s="32"/>
      <c r="C17" s="12">
        <v>0</v>
      </c>
      <c r="D17" s="12">
        <v>1</v>
      </c>
      <c r="E17" s="12">
        <v>2</v>
      </c>
      <c r="F17" s="12">
        <v>3</v>
      </c>
      <c r="G17" s="12">
        <v>4</v>
      </c>
      <c r="H17" s="12">
        <v>5</v>
      </c>
    </row>
    <row r="18" spans="1:8" ht="13.5" hidden="1" thickBot="1">
      <c r="A18" s="29"/>
      <c r="B18" s="32">
        <v>1</v>
      </c>
      <c r="C18" s="15">
        <v>9</v>
      </c>
      <c r="D18" s="16">
        <v>13</v>
      </c>
      <c r="E18" s="16">
        <v>16</v>
      </c>
      <c r="F18" s="16">
        <v>20</v>
      </c>
      <c r="G18" s="16">
        <v>26</v>
      </c>
      <c r="H18" s="16">
        <v>29</v>
      </c>
    </row>
    <row r="19" spans="1:8" ht="13.5" hidden="1" thickBot="1">
      <c r="A19" s="4" t="s">
        <v>34</v>
      </c>
      <c r="B19" s="26"/>
      <c r="C19" s="12">
        <v>0</v>
      </c>
      <c r="D19" s="12">
        <v>1</v>
      </c>
      <c r="E19" s="12">
        <v>2</v>
      </c>
      <c r="F19" s="12">
        <v>3</v>
      </c>
      <c r="G19" s="12">
        <v>4</v>
      </c>
      <c r="H19" s="12">
        <v>5</v>
      </c>
    </row>
    <row r="20" spans="1:8" ht="13.5" hidden="1" thickBot="1">
      <c r="A20" s="27" t="s">
        <v>31</v>
      </c>
      <c r="B20" s="28">
        <v>1</v>
      </c>
      <c r="C20" s="15">
        <v>13</v>
      </c>
      <c r="D20" s="16">
        <v>18</v>
      </c>
      <c r="E20" s="16">
        <v>23</v>
      </c>
      <c r="F20" s="16">
        <v>28</v>
      </c>
      <c r="G20" s="16">
        <v>35</v>
      </c>
      <c r="H20" s="16">
        <v>40</v>
      </c>
    </row>
    <row r="21" spans="1:8" ht="13.5" hidden="1" thickBot="1">
      <c r="A21" s="13" t="s">
        <v>38</v>
      </c>
      <c r="B21" s="14">
        <v>2</v>
      </c>
      <c r="C21" s="19">
        <v>27</v>
      </c>
      <c r="D21" s="20">
        <v>38</v>
      </c>
      <c r="E21" s="20">
        <v>49</v>
      </c>
      <c r="F21" s="20">
        <v>59</v>
      </c>
      <c r="G21" s="20">
        <v>76</v>
      </c>
      <c r="H21" s="20">
        <v>86</v>
      </c>
    </row>
    <row r="22" spans="1:8" ht="13.5" hidden="1" thickBot="1">
      <c r="A22" s="17" t="s">
        <v>39</v>
      </c>
      <c r="B22" s="18">
        <v>3</v>
      </c>
      <c r="C22" s="19">
        <v>27</v>
      </c>
      <c r="D22" s="20">
        <v>38</v>
      </c>
      <c r="E22" s="20">
        <v>49</v>
      </c>
      <c r="F22" s="20">
        <v>60</v>
      </c>
      <c r="G22" s="20">
        <v>76</v>
      </c>
      <c r="H22" s="20">
        <v>87</v>
      </c>
    </row>
    <row r="23" spans="1:8" ht="13.5" hidden="1" thickBot="1">
      <c r="A23" s="21" t="s">
        <v>43</v>
      </c>
      <c r="B23" s="22">
        <v>4</v>
      </c>
      <c r="C23" s="19">
        <v>20</v>
      </c>
      <c r="D23" s="20">
        <v>28</v>
      </c>
      <c r="E23" s="20">
        <v>37</v>
      </c>
      <c r="F23" s="20">
        <v>45</v>
      </c>
      <c r="G23" s="20">
        <v>57</v>
      </c>
      <c r="H23" s="20">
        <v>65</v>
      </c>
    </row>
    <row r="24" spans="1:8" ht="13.5" hidden="1" thickBot="1">
      <c r="A24" s="4" t="s">
        <v>35</v>
      </c>
      <c r="B24" s="23"/>
      <c r="C24" s="12">
        <v>0</v>
      </c>
      <c r="D24" s="12">
        <v>1</v>
      </c>
      <c r="E24" s="12">
        <v>2</v>
      </c>
      <c r="F24" s="12">
        <v>3</v>
      </c>
      <c r="G24" s="12">
        <v>4</v>
      </c>
      <c r="H24" s="12">
        <v>5</v>
      </c>
    </row>
    <row r="25" spans="1:8" ht="13.5" hidden="1" thickBot="1">
      <c r="A25" s="29"/>
      <c r="B25" s="30">
        <v>1</v>
      </c>
      <c r="C25" s="15">
        <v>11</v>
      </c>
      <c r="D25" s="16">
        <v>13</v>
      </c>
      <c r="E25" s="16">
        <v>25</v>
      </c>
      <c r="F25" s="16">
        <v>41</v>
      </c>
      <c r="G25" s="16">
        <v>58</v>
      </c>
      <c r="H25" s="16">
        <v>75</v>
      </c>
    </row>
    <row r="26" spans="1:8" ht="13.5" hidden="1" thickBot="1">
      <c r="A26" s="4" t="s">
        <v>36</v>
      </c>
      <c r="B26" s="23"/>
      <c r="C26" s="12">
        <v>0</v>
      </c>
      <c r="D26" s="12">
        <v>1</v>
      </c>
      <c r="E26" s="12">
        <v>2</v>
      </c>
      <c r="F26" s="12">
        <v>3</v>
      </c>
      <c r="G26" s="12">
        <v>4</v>
      </c>
      <c r="H26" s="12">
        <v>5</v>
      </c>
    </row>
    <row r="27" spans="1:8" ht="13.5" hidden="1" thickBot="1">
      <c r="A27" s="24"/>
      <c r="B27" s="25">
        <v>1</v>
      </c>
      <c r="C27" s="15">
        <v>8</v>
      </c>
      <c r="D27" s="16">
        <v>11</v>
      </c>
      <c r="E27" s="16">
        <v>29</v>
      </c>
      <c r="F27" s="16">
        <v>53</v>
      </c>
      <c r="G27" s="16">
        <v>78</v>
      </c>
      <c r="H27" s="16">
        <v>104</v>
      </c>
    </row>
    <row r="28" spans="1:8" ht="13.5" hidden="1" thickBot="1">
      <c r="A28" s="31" t="s">
        <v>44</v>
      </c>
      <c r="B28" s="23"/>
      <c r="C28" s="12">
        <v>0</v>
      </c>
      <c r="D28" s="12">
        <v>1</v>
      </c>
      <c r="E28" s="12">
        <v>2</v>
      </c>
      <c r="F28" s="12">
        <v>3</v>
      </c>
      <c r="G28" s="12">
        <v>4</v>
      </c>
      <c r="H28" s="12">
        <v>5</v>
      </c>
    </row>
    <row r="29" spans="1:8" ht="13.5" hidden="1" thickBot="1">
      <c r="A29" s="24"/>
      <c r="B29" s="25">
        <v>1</v>
      </c>
      <c r="C29" s="15">
        <v>29</v>
      </c>
      <c r="D29" s="16">
        <v>29</v>
      </c>
      <c r="E29" s="16">
        <v>29</v>
      </c>
      <c r="F29" s="16">
        <v>29</v>
      </c>
      <c r="G29" s="16">
        <v>29</v>
      </c>
      <c r="H29" s="16">
        <v>29</v>
      </c>
    </row>
    <row r="30" ht="13.5" hidden="1" thickBot="1"/>
    <row r="31" spans="1:8" ht="13.5" hidden="1" thickBot="1">
      <c r="A31" s="136" t="s">
        <v>88</v>
      </c>
      <c r="B31" s="137"/>
      <c r="C31" s="138">
        <f aca="true" t="shared" si="0" ref="C31:H31">SUM(IF(heat=0,0,VLOOKUP(heat,heat5,2+C6,0)),IF(cook=0,0,VLOOKUP(cook,cook5,2+C6,0)),IF(other=0,0,VLOOKUP(other,other5,2+C6,0)),IF(air=0,0,VLOOKUP(air,air5,2+C6,0)),IF(waterh=0,0,VLOOKUP(waterh,waterh5,2+C6)),IF(water=0,0,VLOOKUP(water,water5,2+C6,0)),IF(sewer=0,0,VLOOKUP(sewer,sewer5,2+C6,0)),IF(trash=0,0,VLOOKUP(trash,trash5,2+C6,0)))</f>
        <v>0</v>
      </c>
      <c r="D31" s="138">
        <f t="shared" si="0"/>
        <v>0</v>
      </c>
      <c r="E31" s="138">
        <f t="shared" si="0"/>
        <v>0</v>
      </c>
      <c r="F31" s="138">
        <f t="shared" si="0"/>
        <v>0</v>
      </c>
      <c r="G31" s="138">
        <f t="shared" si="0"/>
        <v>0</v>
      </c>
      <c r="H31" s="138">
        <f t="shared" si="0"/>
        <v>0</v>
      </c>
    </row>
  </sheetData>
  <sheetProtection password="8C4F" sheet="1" objects="1" scenarios="1"/>
  <mergeCells count="7">
    <mergeCell ref="A4:A5"/>
    <mergeCell ref="C4:H4"/>
    <mergeCell ref="A1:H1"/>
    <mergeCell ref="A2:D2"/>
    <mergeCell ref="E2:G2"/>
    <mergeCell ref="A3:D3"/>
    <mergeCell ref="E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I18"/>
  <sheetViews>
    <sheetView workbookViewId="0" topLeftCell="A1">
      <selection activeCell="A1" sqref="A1"/>
    </sheetView>
  </sheetViews>
  <sheetFormatPr defaultColWidth="9.140625" defaultRowHeight="12.75"/>
  <cols>
    <col min="1" max="1" width="2.28125" style="1" customWidth="1"/>
    <col min="2" max="2" width="21.28125" style="1" customWidth="1"/>
    <col min="3" max="3" width="9.28125" style="90" customWidth="1"/>
    <col min="4" max="4" width="26.57421875" style="91" customWidth="1"/>
    <col min="5" max="5" width="2.28125" style="91" customWidth="1"/>
    <col min="6" max="6" width="16.00390625" style="92" bestFit="1" customWidth="1"/>
    <col min="7" max="7" width="8.57421875" style="92" customWidth="1"/>
    <col min="8" max="8" width="11.57421875" style="1" customWidth="1"/>
    <col min="9" max="9" width="2.7109375" style="1" customWidth="1"/>
  </cols>
  <sheetData>
    <row r="1" spans="1:9" ht="11.25" customHeight="1" thickBot="1">
      <c r="A1" s="71"/>
      <c r="B1" s="39"/>
      <c r="C1" s="93"/>
      <c r="D1" s="94"/>
      <c r="E1" s="94"/>
      <c r="F1" s="95"/>
      <c r="G1" s="95"/>
      <c r="H1" s="39"/>
      <c r="I1" s="96"/>
    </row>
    <row r="2" spans="1:9" ht="21.75" customHeight="1">
      <c r="A2" s="72"/>
      <c r="B2" s="293" t="s">
        <v>73</v>
      </c>
      <c r="C2" s="294"/>
      <c r="D2" s="294"/>
      <c r="E2" s="294"/>
      <c r="F2" s="294"/>
      <c r="G2" s="294"/>
      <c r="H2" s="295"/>
      <c r="I2" s="97"/>
    </row>
    <row r="3" spans="1:9" ht="14.25" customHeight="1">
      <c r="A3" s="72"/>
      <c r="B3" s="299" t="s">
        <v>85</v>
      </c>
      <c r="C3" s="300"/>
      <c r="D3" s="300"/>
      <c r="E3" s="300"/>
      <c r="F3" s="300"/>
      <c r="G3" s="300"/>
      <c r="H3" s="301"/>
      <c r="I3" s="97"/>
    </row>
    <row r="4" spans="1:9" ht="7.5" customHeight="1">
      <c r="A4" s="72"/>
      <c r="B4" s="113"/>
      <c r="C4" s="114"/>
      <c r="D4" s="114"/>
      <c r="E4" s="114"/>
      <c r="F4" s="114"/>
      <c r="G4" s="114"/>
      <c r="H4" s="115"/>
      <c r="I4" s="97"/>
    </row>
    <row r="5" spans="1:9" ht="66" customHeight="1">
      <c r="A5" s="72"/>
      <c r="B5" s="296" t="s">
        <v>86</v>
      </c>
      <c r="C5" s="297"/>
      <c r="D5" s="297"/>
      <c r="E5" s="297"/>
      <c r="F5" s="297"/>
      <c r="G5" s="297"/>
      <c r="H5" s="298"/>
      <c r="I5" s="97"/>
    </row>
    <row r="6" spans="1:9" ht="7.5" customHeight="1">
      <c r="A6" s="98"/>
      <c r="B6" s="116"/>
      <c r="C6" s="117"/>
      <c r="D6" s="118"/>
      <c r="E6" s="119"/>
      <c r="F6" s="119"/>
      <c r="G6" s="119"/>
      <c r="H6" s="120"/>
      <c r="I6" s="99"/>
    </row>
    <row r="7" spans="1:9" ht="9.75" customHeight="1">
      <c r="A7" s="98"/>
      <c r="B7" s="105"/>
      <c r="C7" s="106"/>
      <c r="D7" s="107"/>
      <c r="E7" s="108"/>
      <c r="F7" s="108"/>
      <c r="G7" s="108"/>
      <c r="H7" s="109"/>
      <c r="I7" s="99"/>
    </row>
    <row r="8" spans="1:9" ht="25.5" customHeight="1" thickBot="1">
      <c r="A8" s="98"/>
      <c r="B8" s="121" t="s">
        <v>87</v>
      </c>
      <c r="C8" s="106"/>
      <c r="D8" s="107"/>
      <c r="E8" s="108"/>
      <c r="F8" s="108"/>
      <c r="G8" s="108"/>
      <c r="H8" s="109"/>
      <c r="I8" s="99"/>
    </row>
    <row r="9" spans="1:9" ht="27" customHeight="1" thickTop="1">
      <c r="A9" s="98"/>
      <c r="B9" s="105" t="s">
        <v>15</v>
      </c>
      <c r="C9" s="122"/>
      <c r="D9" s="107" t="str">
        <f>IF(C9=0,"Tenant Does Not Pay for Heating",IF(C9=1,"Natural Gas Heating",IF(C9=2,"Propane Heating",IF(C9=3,"Oil Heating","Electric Heating"))))</f>
        <v>Tenant Does Not Pay for Heating</v>
      </c>
      <c r="E9" s="108"/>
      <c r="F9" s="108"/>
      <c r="G9" s="108"/>
      <c r="H9" s="109"/>
      <c r="I9" s="99"/>
    </row>
    <row r="10" spans="1:9" ht="27" customHeight="1">
      <c r="A10" s="98"/>
      <c r="B10" s="105" t="s">
        <v>16</v>
      </c>
      <c r="C10" s="123"/>
      <c r="D10" s="107" t="str">
        <f>IF(C10=0,"Tenant Does Not Pay for Cooking",IF(C10=1,"Natural Gas Cooking",IF(C10=2,"Propane Cooking","Electric Cooking")))</f>
        <v>Tenant Does Not Pay for Cooking</v>
      </c>
      <c r="E10" s="108"/>
      <c r="F10" s="108"/>
      <c r="G10" s="108"/>
      <c r="H10" s="109"/>
      <c r="I10" s="99"/>
    </row>
    <row r="11" spans="1:9" ht="27" customHeight="1">
      <c r="A11" s="98"/>
      <c r="B11" s="105" t="s">
        <v>17</v>
      </c>
      <c r="C11" s="123"/>
      <c r="D11" s="107" t="str">
        <f>IF(C11=0,"Tenant Does Not Pay for Other Electric","Tenant Pays Other Electric")</f>
        <v>Tenant Does Not Pay for Other Electric</v>
      </c>
      <c r="E11" s="108"/>
      <c r="F11" s="108"/>
      <c r="G11" s="108"/>
      <c r="H11" s="109"/>
      <c r="I11" s="99"/>
    </row>
    <row r="12" spans="1:9" ht="27" customHeight="1">
      <c r="A12" s="98"/>
      <c r="B12" s="105" t="s">
        <v>92</v>
      </c>
      <c r="C12" s="123"/>
      <c r="D12" s="107" t="str">
        <f>IF(C12=0,"Tenant Does Not Pay for/have Central Air Conditioning","Tenant Pays for/has Central Air Conditioning")</f>
        <v>Tenant Does Not Pay for/have Central Air Conditioning</v>
      </c>
      <c r="E12" s="108"/>
      <c r="F12" s="108"/>
      <c r="G12" s="108"/>
      <c r="H12" s="109"/>
      <c r="I12" s="99"/>
    </row>
    <row r="13" spans="1:9" ht="27" customHeight="1">
      <c r="A13" s="98"/>
      <c r="B13" s="105" t="s">
        <v>18</v>
      </c>
      <c r="C13" s="123"/>
      <c r="D13" s="107" t="str">
        <f>IF(C13=0,"Tenant Does Not Pay for Water Heating",IF(C13=1,"Natural Gas Water Heating",IF(C13=2,"Propane Water Heating",IF(C13=3,"Oil Water Heating","Electric Water Heating"))))</f>
        <v>Tenant Does Not Pay for Water Heating</v>
      </c>
      <c r="E13" s="108"/>
      <c r="F13" s="108"/>
      <c r="G13" s="108"/>
      <c r="H13" s="109"/>
      <c r="I13" s="99"/>
    </row>
    <row r="14" spans="1:9" ht="27" customHeight="1">
      <c r="A14" s="98"/>
      <c r="B14" s="105" t="s">
        <v>19</v>
      </c>
      <c r="C14" s="123"/>
      <c r="D14" s="107" t="str">
        <f>IF(C14=0,"Tenant Does Not Pay for Water","Tenant Pays for Water")</f>
        <v>Tenant Does Not Pay for Water</v>
      </c>
      <c r="E14" s="108"/>
      <c r="F14" s="108"/>
      <c r="G14" s="108"/>
      <c r="H14" s="109"/>
      <c r="I14" s="99"/>
    </row>
    <row r="15" spans="1:9" ht="27" customHeight="1">
      <c r="A15" s="98"/>
      <c r="B15" s="105" t="s">
        <v>62</v>
      </c>
      <c r="C15" s="123"/>
      <c r="D15" s="107" t="str">
        <f>IF(C15=0,"Tenant Does Not Pay for Sewer","Tenant Pays for Sewer")</f>
        <v>Tenant Does Not Pay for Sewer</v>
      </c>
      <c r="E15" s="108"/>
      <c r="F15" s="108"/>
      <c r="G15" s="108"/>
      <c r="H15" s="109"/>
      <c r="I15" s="99"/>
    </row>
    <row r="16" spans="1:9" ht="27" customHeight="1" thickBot="1">
      <c r="A16" s="98"/>
      <c r="B16" s="105" t="s">
        <v>63</v>
      </c>
      <c r="C16" s="124"/>
      <c r="D16" s="107" t="str">
        <f>IF(C16=0,"Tenant Does Not Pay for Trash Removal","Tenant Pays for Trash Removal")</f>
        <v>Tenant Does Not Pay for Trash Removal</v>
      </c>
      <c r="E16" s="108"/>
      <c r="F16" s="108"/>
      <c r="G16" s="108"/>
      <c r="H16" s="109"/>
      <c r="I16" s="99"/>
    </row>
    <row r="17" spans="1:9" ht="12" customHeight="1" thickBot="1" thickTop="1">
      <c r="A17" s="72"/>
      <c r="B17" s="110"/>
      <c r="C17" s="111"/>
      <c r="D17" s="125"/>
      <c r="E17" s="126"/>
      <c r="F17" s="126"/>
      <c r="G17" s="126"/>
      <c r="H17" s="112"/>
      <c r="I17" s="97"/>
    </row>
    <row r="18" spans="1:9" ht="13.5" thickBot="1">
      <c r="A18" s="100"/>
      <c r="B18" s="43"/>
      <c r="C18" s="101"/>
      <c r="D18" s="102"/>
      <c r="E18" s="102"/>
      <c r="F18" s="103"/>
      <c r="G18" s="103"/>
      <c r="H18" s="43"/>
      <c r="I18" s="104"/>
    </row>
  </sheetData>
  <sheetProtection password="CC6C" sheet="1" objects="1" scenarios="1"/>
  <mergeCells count="3">
    <mergeCell ref="B2:H2"/>
    <mergeCell ref="B5:H5"/>
    <mergeCell ref="B3:H3"/>
  </mergeCells>
  <dataValidations count="8">
    <dataValidation type="whole" allowBlank="1" showInputMessage="1" showErrorMessage="1" promptTitle="Heating" prompt="0 = n/a&#10;1 = Natural Gas&#10;2 = Propane&#10;3 = Oil&#10;4 = Electric" errorTitle="Heating" error="Value must be between 0 - 4" sqref="C9">
      <formula1>0</formula1>
      <formula2>4</formula2>
    </dataValidation>
    <dataValidation type="whole" allowBlank="1" showInputMessage="1" showErrorMessage="1" promptTitle="Cooking" prompt="0 = n/a&#10;1 = Natural Gas&#10;2 = Propane&#10;3 = Electric" errorTitle="Cooking" error="Value must be between 0 - 3" sqref="C10">
      <formula1>0</formula1>
      <formula2>3</formula2>
    </dataValidation>
    <dataValidation type="whole" allowBlank="1" showInputMessage="1" showErrorMessage="1" promptTitle="Other Electric" prompt="0 = n/a&#10;1 = Tenant Pays" errorTitle="Other Electric" error="Value must be either 0 or 1" sqref="C11">
      <formula1>0</formula1>
      <formula2>1</formula2>
    </dataValidation>
    <dataValidation type="whole" allowBlank="1" showInputMessage="1" showErrorMessage="1" promptTitle="Water Heating" prompt="0 = n/a&#10;1 = Natural Gas&#10;2 = Propane&#10;3 = Oil&#10;4 = Electric" errorTitle="Water Heating" error="Value must be between 0 - 4" sqref="C13">
      <formula1>0</formula1>
      <formula2>4</formula2>
    </dataValidation>
    <dataValidation type="whole" allowBlank="1" showInputMessage="1" showErrorMessage="1" promptTitle="Water" prompt="0 = n/a&#10;1 = Tenant Pays" errorTitle="Water" error="Value must be either 0 or 1" sqref="C14">
      <formula1>0</formula1>
      <formula2>1</formula2>
    </dataValidation>
    <dataValidation type="whole" allowBlank="1" showInputMessage="1" showErrorMessage="1" promptTitle="Sewer" prompt="0 = n/a&#10;1 = Tenant Pays" errorTitle="Sewer" error="Value must be either 0 or 1" sqref="C15">
      <formula1>0</formula1>
      <formula2>1</formula2>
    </dataValidation>
    <dataValidation type="whole" allowBlank="1" showInputMessage="1" showErrorMessage="1" promptTitle="Trash Removal" prompt="0 = n/a&#10;1 = Tenant Pays" errorTitle="Trash Removal" error="Value must be either 0 or 1" sqref="C16">
      <formula1>0</formula1>
      <formula2>1</formula2>
    </dataValidation>
    <dataValidation type="whole" allowBlank="1" showInputMessage="1" showErrorMessage="1" promptTitle="Air Conditioning" prompt="0 = n/a&#10;1 = Tenant Pays" errorTitle="Air Conditioning" error="Value must be either 0 or 1" sqref="C12">
      <formula1>0</formula1>
      <formula2>1</formula2>
    </dataValidation>
  </dataValidation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H118"/>
  <sheetViews>
    <sheetView zoomScale="85" zoomScaleNormal="85" workbookViewId="0" topLeftCell="A1">
      <selection activeCell="A1" sqref="A1"/>
    </sheetView>
  </sheetViews>
  <sheetFormatPr defaultColWidth="9.140625" defaultRowHeight="12.75"/>
  <cols>
    <col min="1" max="1" width="3.421875" style="198" customWidth="1"/>
    <col min="2" max="2" width="4.00390625" style="266" bestFit="1" customWidth="1"/>
    <col min="3" max="3" width="21.8515625" style="267" customWidth="1"/>
    <col min="4" max="4" width="21.7109375" style="268" customWidth="1"/>
    <col min="5" max="5" width="8.00390625" style="268" customWidth="1"/>
    <col min="6" max="6" width="9.140625" style="268" customWidth="1"/>
    <col min="7" max="7" width="9.421875" style="268" customWidth="1"/>
    <col min="8" max="8" width="8.7109375" style="268" customWidth="1"/>
    <col min="9" max="9" width="10.7109375" style="268" customWidth="1"/>
    <col min="10" max="10" width="9.00390625" style="268" customWidth="1"/>
    <col min="11" max="11" width="19.140625" style="268" hidden="1" customWidth="1"/>
    <col min="12" max="12" width="29.140625" style="269" hidden="1" customWidth="1"/>
    <col min="13" max="13" width="12.7109375" style="269" hidden="1" customWidth="1"/>
    <col min="14" max="14" width="33.57421875" style="269" hidden="1" customWidth="1"/>
    <col min="15" max="15" width="32.8515625" style="269" hidden="1" customWidth="1"/>
    <col min="16" max="16" width="42.140625" style="269" hidden="1" customWidth="1"/>
    <col min="17" max="17" width="9.7109375" style="268" customWidth="1"/>
    <col min="18" max="18" width="11.7109375" style="268" customWidth="1"/>
    <col min="19" max="19" width="34.8515625" style="268" hidden="1" customWidth="1"/>
    <col min="20" max="20" width="24.57421875" style="268" hidden="1" customWidth="1"/>
    <col min="21" max="21" width="23.28125" style="273" hidden="1" customWidth="1"/>
    <col min="22" max="22" width="12.57421875" style="268" hidden="1" customWidth="1"/>
    <col min="23" max="23" width="11.421875" style="268" hidden="1" customWidth="1"/>
    <col min="24" max="24" width="22.140625" style="268" hidden="1" customWidth="1"/>
    <col min="25" max="25" width="3.00390625" style="268" customWidth="1"/>
    <col min="26" max="26" width="8.28125" style="268" bestFit="1" customWidth="1"/>
    <col min="27" max="27" width="23.00390625" style="268" customWidth="1"/>
    <col min="28" max="28" width="23.7109375" style="268" customWidth="1"/>
    <col min="29" max="29" width="14.421875" style="268" customWidth="1"/>
    <col min="30" max="30" width="10.421875" style="268" customWidth="1"/>
    <col min="31" max="31" width="2.7109375" style="272" customWidth="1"/>
    <col min="32" max="32" width="3.57421875" style="198" customWidth="1"/>
    <col min="33" max="33" width="8.7109375" style="198" customWidth="1"/>
    <col min="34" max="34" width="21.57421875" style="198" hidden="1" customWidth="1"/>
    <col min="35" max="16384" width="8.8515625" style="198" customWidth="1"/>
  </cols>
  <sheetData>
    <row r="1" spans="1:34" ht="14.25" customHeight="1" thickBot="1">
      <c r="A1" s="191"/>
      <c r="B1" s="192"/>
      <c r="C1" s="193"/>
      <c r="D1" s="194"/>
      <c r="E1" s="194"/>
      <c r="F1" s="194"/>
      <c r="G1" s="194"/>
      <c r="H1" s="194"/>
      <c r="I1" s="194"/>
      <c r="J1" s="194"/>
      <c r="K1" s="194"/>
      <c r="L1" s="195"/>
      <c r="M1" s="195"/>
      <c r="N1" s="195"/>
      <c r="O1" s="195"/>
      <c r="P1" s="195"/>
      <c r="Q1" s="194"/>
      <c r="R1" s="194"/>
      <c r="S1" s="194"/>
      <c r="T1" s="194"/>
      <c r="U1" s="196"/>
      <c r="V1" s="194"/>
      <c r="W1" s="194"/>
      <c r="X1" s="194"/>
      <c r="Y1" s="194"/>
      <c r="Z1" s="194"/>
      <c r="AA1" s="194"/>
      <c r="AB1" s="194"/>
      <c r="AC1" s="194"/>
      <c r="AD1" s="194"/>
      <c r="AE1" s="197"/>
      <c r="AH1" s="199"/>
    </row>
    <row r="2" spans="1:34" ht="17.25">
      <c r="A2" s="200"/>
      <c r="B2" s="201"/>
      <c r="C2" s="202" t="s">
        <v>12</v>
      </c>
      <c r="D2" s="302" t="s">
        <v>8</v>
      </c>
      <c r="E2" s="302"/>
      <c r="F2" s="302"/>
      <c r="G2" s="302"/>
      <c r="H2" s="302"/>
      <c r="I2" s="302"/>
      <c r="J2" s="302"/>
      <c r="K2" s="302"/>
      <c r="L2" s="302"/>
      <c r="M2" s="302"/>
      <c r="N2" s="302"/>
      <c r="O2" s="302"/>
      <c r="P2" s="302"/>
      <c r="Q2" s="302"/>
      <c r="R2" s="302"/>
      <c r="S2" s="302"/>
      <c r="T2" s="302"/>
      <c r="U2" s="302"/>
      <c r="V2" s="302"/>
      <c r="W2" s="302"/>
      <c r="X2" s="302"/>
      <c r="Y2" s="302"/>
      <c r="Z2" s="302"/>
      <c r="AA2" s="302"/>
      <c r="AB2" s="203"/>
      <c r="AC2" s="204"/>
      <c r="AD2" s="203"/>
      <c r="AE2" s="205"/>
      <c r="AH2" s="199"/>
    </row>
    <row r="3" spans="1:34" ht="12.75">
      <c r="A3" s="200"/>
      <c r="B3" s="206"/>
      <c r="C3" s="207"/>
      <c r="D3" s="208"/>
      <c r="E3" s="208"/>
      <c r="F3" s="208"/>
      <c r="G3" s="208"/>
      <c r="H3" s="209"/>
      <c r="I3" s="210"/>
      <c r="J3" s="209"/>
      <c r="K3" s="209"/>
      <c r="L3" s="211"/>
      <c r="M3" s="211"/>
      <c r="N3" s="211"/>
      <c r="O3" s="211"/>
      <c r="P3" s="211"/>
      <c r="Q3" s="209"/>
      <c r="R3" s="209"/>
      <c r="S3" s="209"/>
      <c r="T3" s="209"/>
      <c r="U3" s="212"/>
      <c r="V3" s="209"/>
      <c r="W3" s="209"/>
      <c r="X3" s="209"/>
      <c r="Y3" s="209"/>
      <c r="Z3" s="209"/>
      <c r="AA3" s="209"/>
      <c r="AB3" s="209"/>
      <c r="AC3" s="209"/>
      <c r="AD3" s="209"/>
      <c r="AE3" s="205"/>
      <c r="AH3" s="199"/>
    </row>
    <row r="4" spans="1:34" ht="12.75">
      <c r="A4" s="200"/>
      <c r="B4" s="206"/>
      <c r="C4" s="213" t="s">
        <v>2</v>
      </c>
      <c r="D4" s="214">
        <f>IF('Section 1 - Project Information'!E9="","",'Section 1 - Project Information'!E9)</f>
      </c>
      <c r="E4" s="215"/>
      <c r="F4" s="209"/>
      <c r="G4" s="209"/>
      <c r="H4" s="209"/>
      <c r="I4" s="209"/>
      <c r="J4" s="209"/>
      <c r="K4" s="209"/>
      <c r="L4" s="211"/>
      <c r="M4" s="211"/>
      <c r="N4" s="211"/>
      <c r="O4" s="211"/>
      <c r="P4" s="211"/>
      <c r="Q4" s="303" t="s">
        <v>4</v>
      </c>
      <c r="R4" s="303"/>
      <c r="S4" s="303"/>
      <c r="T4" s="303"/>
      <c r="U4" s="303"/>
      <c r="V4" s="303"/>
      <c r="W4" s="303"/>
      <c r="X4" s="303"/>
      <c r="Y4" s="304">
        <f>IF('Section 1 - Project Information'!E15="","",'Section 1 - Project Information'!E15)</f>
      </c>
      <c r="Z4" s="304"/>
      <c r="AA4" s="304"/>
      <c r="AB4" s="216"/>
      <c r="AC4" s="216"/>
      <c r="AD4" s="217"/>
      <c r="AE4" s="205"/>
      <c r="AH4" s="199" t="s">
        <v>144</v>
      </c>
    </row>
    <row r="5" spans="1:34" ht="12.75">
      <c r="A5" s="200"/>
      <c r="B5" s="206"/>
      <c r="C5" s="213" t="s">
        <v>78</v>
      </c>
      <c r="D5" s="218">
        <f>IF('Section 1 - Project Information'!E12="","",'Section 1 - Project Information'!E12)</f>
      </c>
      <c r="E5" s="219"/>
      <c r="F5" s="209"/>
      <c r="G5" s="209"/>
      <c r="H5" s="209"/>
      <c r="I5" s="209"/>
      <c r="J5" s="209"/>
      <c r="K5" s="209"/>
      <c r="L5" s="211"/>
      <c r="M5" s="211"/>
      <c r="N5" s="211"/>
      <c r="O5" s="211"/>
      <c r="P5" s="211"/>
      <c r="Q5" s="303" t="s">
        <v>5</v>
      </c>
      <c r="R5" s="303"/>
      <c r="S5" s="303"/>
      <c r="T5" s="303"/>
      <c r="U5" s="303"/>
      <c r="V5" s="303"/>
      <c r="W5" s="303"/>
      <c r="X5" s="303"/>
      <c r="Y5" s="305">
        <f>IF('Section 1 - Project Information'!E16="","",'Section 1 - Project Information'!E16)</f>
      </c>
      <c r="Z5" s="305"/>
      <c r="AA5" s="305"/>
      <c r="AB5" s="216"/>
      <c r="AC5" s="216"/>
      <c r="AD5" s="217"/>
      <c r="AE5" s="205"/>
      <c r="AH5" s="199" t="s">
        <v>145</v>
      </c>
    </row>
    <row r="6" spans="1:34" ht="12.75">
      <c r="A6" s="200"/>
      <c r="B6" s="206"/>
      <c r="C6" s="213" t="s">
        <v>79</v>
      </c>
      <c r="D6" s="218">
        <f>IF('Section 1 - Project Information'!E13="","",'Section 1 - Project Information'!E13)</f>
      </c>
      <c r="E6" s="215"/>
      <c r="F6" s="209"/>
      <c r="G6" s="209"/>
      <c r="H6" s="209"/>
      <c r="I6" s="209"/>
      <c r="J6" s="209"/>
      <c r="K6" s="209"/>
      <c r="L6" s="211"/>
      <c r="M6" s="211"/>
      <c r="N6" s="211"/>
      <c r="O6" s="211"/>
      <c r="P6" s="211"/>
      <c r="Q6" s="303" t="s">
        <v>6</v>
      </c>
      <c r="R6" s="303"/>
      <c r="S6" s="303"/>
      <c r="T6" s="303"/>
      <c r="U6" s="303"/>
      <c r="V6" s="303"/>
      <c r="W6" s="303"/>
      <c r="X6" s="303"/>
      <c r="Y6" s="306">
        <f>IF('Section 1 - Project Information'!E17="","",'Section 1 - Project Information'!E17)</f>
      </c>
      <c r="Z6" s="306"/>
      <c r="AA6" s="306"/>
      <c r="AB6" s="220"/>
      <c r="AC6" s="220"/>
      <c r="AD6" s="217"/>
      <c r="AE6" s="205"/>
      <c r="AH6" s="199" t="s">
        <v>146</v>
      </c>
    </row>
    <row r="7" spans="1:34" ht="12.75" customHeight="1">
      <c r="A7" s="200"/>
      <c r="B7" s="206"/>
      <c r="C7" s="213" t="s">
        <v>3</v>
      </c>
      <c r="D7" s="214">
        <f>IF('Section 1 - Project Information'!E14="","",'Section 1 - Project Information'!E14)</f>
      </c>
      <c r="E7" s="219"/>
      <c r="F7" s="209"/>
      <c r="G7" s="209"/>
      <c r="H7" s="209"/>
      <c r="I7" s="209"/>
      <c r="J7" s="209"/>
      <c r="K7" s="209"/>
      <c r="L7" s="211"/>
      <c r="M7" s="211"/>
      <c r="N7" s="211"/>
      <c r="O7" s="211"/>
      <c r="P7" s="211"/>
      <c r="Q7" s="209"/>
      <c r="R7" s="209"/>
      <c r="S7" s="209"/>
      <c r="T7" s="209"/>
      <c r="U7" s="212"/>
      <c r="V7" s="208"/>
      <c r="W7" s="208"/>
      <c r="X7" s="208"/>
      <c r="Y7" s="208"/>
      <c r="Z7" s="208"/>
      <c r="AA7" s="209"/>
      <c r="AB7" s="209"/>
      <c r="AC7" s="209"/>
      <c r="AD7" s="209"/>
      <c r="AE7" s="205"/>
      <c r="AH7" s="199" t="s">
        <v>147</v>
      </c>
    </row>
    <row r="8" spans="1:34" ht="12.75">
      <c r="A8" s="200"/>
      <c r="B8" s="221"/>
      <c r="C8" s="222"/>
      <c r="D8" s="209"/>
      <c r="E8" s="209"/>
      <c r="F8" s="209"/>
      <c r="G8" s="209"/>
      <c r="H8" s="209"/>
      <c r="I8" s="209"/>
      <c r="J8" s="209"/>
      <c r="K8" s="209"/>
      <c r="L8" s="211"/>
      <c r="M8" s="211"/>
      <c r="N8" s="211"/>
      <c r="O8" s="211"/>
      <c r="P8" s="211"/>
      <c r="Q8" s="209"/>
      <c r="R8" s="223" t="s">
        <v>11</v>
      </c>
      <c r="S8" s="223"/>
      <c r="T8" s="223"/>
      <c r="U8" s="224"/>
      <c r="V8" s="209"/>
      <c r="W8" s="209"/>
      <c r="X8" s="209"/>
      <c r="Y8" s="209"/>
      <c r="Z8" s="209"/>
      <c r="AA8" s="209"/>
      <c r="AB8" s="209"/>
      <c r="AC8" s="209"/>
      <c r="AD8" s="209"/>
      <c r="AE8" s="205"/>
      <c r="AH8" s="199"/>
    </row>
    <row r="9" spans="1:34" ht="21.75" customHeight="1" thickBot="1">
      <c r="A9" s="200"/>
      <c r="B9" s="225"/>
      <c r="C9" s="322" t="s">
        <v>186</v>
      </c>
      <c r="D9" s="322"/>
      <c r="E9" s="322"/>
      <c r="F9" s="322"/>
      <c r="G9" s="322"/>
      <c r="H9" s="322"/>
      <c r="I9" s="322"/>
      <c r="J9" s="322"/>
      <c r="K9" s="322"/>
      <c r="L9" s="322"/>
      <c r="M9" s="211"/>
      <c r="N9" s="211"/>
      <c r="O9" s="211"/>
      <c r="P9" s="211"/>
      <c r="Q9" s="209"/>
      <c r="R9" s="209"/>
      <c r="S9" s="209"/>
      <c r="T9" s="209"/>
      <c r="U9" s="212"/>
      <c r="V9" s="209"/>
      <c r="W9" s="209"/>
      <c r="X9" s="209"/>
      <c r="Y9" s="209"/>
      <c r="Z9" s="209"/>
      <c r="AA9" s="209"/>
      <c r="AB9" s="209"/>
      <c r="AC9" s="209"/>
      <c r="AD9" s="209"/>
      <c r="AE9" s="205"/>
      <c r="AH9" s="199" t="s">
        <v>139</v>
      </c>
    </row>
    <row r="10" spans="1:34" ht="15" customHeight="1" thickBot="1">
      <c r="A10" s="200"/>
      <c r="B10" s="225"/>
      <c r="C10" s="323"/>
      <c r="D10" s="323"/>
      <c r="E10" s="323"/>
      <c r="F10" s="323"/>
      <c r="G10" s="323"/>
      <c r="H10" s="323"/>
      <c r="I10" s="323"/>
      <c r="J10" s="323"/>
      <c r="K10" s="323"/>
      <c r="L10" s="323"/>
      <c r="M10" s="211"/>
      <c r="N10" s="211"/>
      <c r="O10" s="211"/>
      <c r="P10" s="211"/>
      <c r="Q10" s="209"/>
      <c r="R10" s="209"/>
      <c r="S10" s="209"/>
      <c r="T10" s="209"/>
      <c r="U10" s="212"/>
      <c r="V10" s="209"/>
      <c r="W10" s="209"/>
      <c r="X10" s="209"/>
      <c r="Y10" s="209"/>
      <c r="Z10" s="324" t="s">
        <v>9</v>
      </c>
      <c r="AA10" s="325"/>
      <c r="AB10" s="325"/>
      <c r="AC10" s="325"/>
      <c r="AD10" s="326"/>
      <c r="AE10" s="205"/>
      <c r="AH10" s="199" t="s">
        <v>140</v>
      </c>
    </row>
    <row r="11" spans="1:34" ht="13.5" customHeight="1" thickBot="1">
      <c r="A11" s="200"/>
      <c r="B11" s="307" t="s">
        <v>55</v>
      </c>
      <c r="C11" s="308"/>
      <c r="D11" s="308"/>
      <c r="E11" s="308"/>
      <c r="F11" s="307" t="s">
        <v>56</v>
      </c>
      <c r="G11" s="308"/>
      <c r="H11" s="308"/>
      <c r="I11" s="308"/>
      <c r="J11" s="308"/>
      <c r="K11" s="226"/>
      <c r="L11" s="227"/>
      <c r="M11" s="227"/>
      <c r="N11" s="227"/>
      <c r="O11" s="227"/>
      <c r="P11" s="227"/>
      <c r="Q11" s="307" t="s">
        <v>57</v>
      </c>
      <c r="R11" s="308"/>
      <c r="S11" s="308"/>
      <c r="T11" s="308"/>
      <c r="U11" s="308"/>
      <c r="V11" s="308"/>
      <c r="W11" s="226"/>
      <c r="X11" s="228"/>
      <c r="Y11" s="209"/>
      <c r="Z11" s="327"/>
      <c r="AA11" s="328"/>
      <c r="AB11" s="328"/>
      <c r="AC11" s="328"/>
      <c r="AD11" s="329"/>
      <c r="AE11" s="205"/>
      <c r="AH11" s="199" t="s">
        <v>141</v>
      </c>
    </row>
    <row r="12" spans="1:34" ht="12.75" customHeight="1">
      <c r="A12" s="200"/>
      <c r="B12" s="312" t="s">
        <v>58</v>
      </c>
      <c r="C12" s="309" t="s">
        <v>0</v>
      </c>
      <c r="D12" s="309" t="s">
        <v>1</v>
      </c>
      <c r="E12" s="309" t="s">
        <v>13</v>
      </c>
      <c r="F12" s="310" t="s">
        <v>64</v>
      </c>
      <c r="G12" s="310" t="s">
        <v>65</v>
      </c>
      <c r="H12" s="310" t="s">
        <v>88</v>
      </c>
      <c r="I12" s="310" t="s">
        <v>66</v>
      </c>
      <c r="J12" s="310" t="s">
        <v>7</v>
      </c>
      <c r="K12" s="317" t="s">
        <v>122</v>
      </c>
      <c r="L12" s="317" t="s">
        <v>93</v>
      </c>
      <c r="M12" s="315" t="s">
        <v>177</v>
      </c>
      <c r="N12" s="315" t="s">
        <v>178</v>
      </c>
      <c r="O12" s="315" t="s">
        <v>179</v>
      </c>
      <c r="P12" s="315" t="s">
        <v>180</v>
      </c>
      <c r="Q12" s="310" t="s">
        <v>67</v>
      </c>
      <c r="R12" s="310" t="s">
        <v>68</v>
      </c>
      <c r="S12" s="313" t="s">
        <v>124</v>
      </c>
      <c r="T12" s="319" t="s">
        <v>165</v>
      </c>
      <c r="U12" s="319" t="s">
        <v>166</v>
      </c>
      <c r="V12" s="313" t="s">
        <v>95</v>
      </c>
      <c r="W12" s="313" t="s">
        <v>123</v>
      </c>
      <c r="X12" s="313" t="s">
        <v>94</v>
      </c>
      <c r="Y12" s="229"/>
      <c r="Z12" s="309" t="s">
        <v>10</v>
      </c>
      <c r="AA12" s="309" t="s">
        <v>69</v>
      </c>
      <c r="AB12" s="309" t="s">
        <v>70</v>
      </c>
      <c r="AC12" s="309" t="s">
        <v>71</v>
      </c>
      <c r="AD12" s="309" t="s">
        <v>72</v>
      </c>
      <c r="AE12" s="205"/>
      <c r="AH12" s="199" t="s">
        <v>142</v>
      </c>
    </row>
    <row r="13" spans="1:34" ht="12.75">
      <c r="A13" s="200"/>
      <c r="B13" s="313"/>
      <c r="C13" s="310"/>
      <c r="D13" s="310"/>
      <c r="E13" s="310"/>
      <c r="F13" s="310"/>
      <c r="G13" s="310"/>
      <c r="H13" s="310"/>
      <c r="I13" s="310"/>
      <c r="J13" s="310"/>
      <c r="K13" s="317"/>
      <c r="L13" s="317"/>
      <c r="M13" s="315"/>
      <c r="N13" s="315"/>
      <c r="O13" s="315"/>
      <c r="P13" s="315"/>
      <c r="Q13" s="310"/>
      <c r="R13" s="310"/>
      <c r="S13" s="313"/>
      <c r="T13" s="320"/>
      <c r="U13" s="320"/>
      <c r="V13" s="313"/>
      <c r="W13" s="313"/>
      <c r="X13" s="313"/>
      <c r="Y13" s="229"/>
      <c r="Z13" s="310"/>
      <c r="AA13" s="310"/>
      <c r="AB13" s="310"/>
      <c r="AC13" s="310"/>
      <c r="AD13" s="310"/>
      <c r="AE13" s="205"/>
      <c r="AH13" s="199" t="s">
        <v>143</v>
      </c>
    </row>
    <row r="14" spans="1:34" ht="13.5" thickBot="1">
      <c r="A14" s="200"/>
      <c r="B14" s="314"/>
      <c r="C14" s="311"/>
      <c r="D14" s="311"/>
      <c r="E14" s="311"/>
      <c r="F14" s="311"/>
      <c r="G14" s="311"/>
      <c r="H14" s="311"/>
      <c r="I14" s="311"/>
      <c r="J14" s="311"/>
      <c r="K14" s="318"/>
      <c r="L14" s="318"/>
      <c r="M14" s="316"/>
      <c r="N14" s="316"/>
      <c r="O14" s="316"/>
      <c r="P14" s="316"/>
      <c r="Q14" s="311"/>
      <c r="R14" s="311"/>
      <c r="S14" s="314"/>
      <c r="T14" s="321"/>
      <c r="U14" s="321"/>
      <c r="V14" s="314"/>
      <c r="W14" s="314"/>
      <c r="X14" s="314"/>
      <c r="Y14" s="230"/>
      <c r="Z14" s="311"/>
      <c r="AA14" s="311"/>
      <c r="AB14" s="311"/>
      <c r="AC14" s="311"/>
      <c r="AD14" s="311"/>
      <c r="AE14" s="205"/>
      <c r="AH14" s="199"/>
    </row>
    <row r="15" spans="1:34" s="250" customFormat="1" ht="15">
      <c r="A15" s="231"/>
      <c r="B15" s="232">
        <v>1</v>
      </c>
      <c r="C15" s="233"/>
      <c r="D15" s="234"/>
      <c r="E15" s="235"/>
      <c r="F15" s="236"/>
      <c r="G15" s="237"/>
      <c r="H15" s="238">
        <f aca="true" t="shared" si="0" ref="H15:H46">IF(E15="","",VLOOKUP(E15,UtilityCalc,F15+2))</f>
      </c>
      <c r="I15" s="237"/>
      <c r="J15" s="238">
        <f>IF(G15="","",SUM(G15:I15))</f>
      </c>
      <c r="K15" s="239">
        <f aca="true" t="shared" si="1" ref="K15:K46">IF(J15="","",VLOOKUP(F15,rentchart,3))</f>
      </c>
      <c r="L15" s="240">
        <f>IF(J15="","",IF(J15&gt;VLOOKUP(F15,rentchart,Rent!$A$3+3,0),"Over Rent",IF(VLOOKUP(F15,rentchart,Rent!$A$3+2,0)&gt;=J15,"Low Rent","High Rent")))</f>
      </c>
      <c r="M15" s="241">
        <f>IF(R15="","",(R15*0.3)/12)</f>
      </c>
      <c r="N15" s="241">
        <f>IF(R15="","",M15*1.02)</f>
      </c>
      <c r="O15" s="241">
        <f>IF(R15="","",M15*0.98)</f>
      </c>
      <c r="P15" s="240">
        <f>IF(R15="","",IF(W15="Ok","Test Not Valid",IF(AND(N15&gt;=G15,G15&gt;=O15),"OK","NO")))</f>
      </c>
      <c r="Q15" s="242"/>
      <c r="R15" s="243"/>
      <c r="S15" s="239">
        <f>IF(R15="","",IF(Q15=0,"Vacant",VLOOKUP(Q15,low_income,2)))</f>
      </c>
      <c r="T15" s="239">
        <f>IF(S15="","",IF(S15="vacant","n/a",S15*1.4))</f>
      </c>
      <c r="U15" s="244">
        <f>IF(T15="","",IF(T15&gt;=R15,"OK","Over TC Income"))</f>
      </c>
      <c r="V15" s="245">
        <f ca="1">IF(Q15="","",IF(R15=0,0%,(MATCH((R15-1),OFFSET(familysize,Q15,0),1)+1)/100))</f>
      </c>
      <c r="W15" s="246">
        <f>IF(V15="","",IF(V15&gt;60%,"Over Income","OK"))</f>
      </c>
      <c r="X15" s="246">
        <f>IF(J15="","",IF(Q15=0,"HIGH",IF(OR(V15&gt;60%,L15="over rent"),"NO",IF(AND(V15&lt;=50%,L15="low rent"),"LOW","HIGH"))))</f>
      </c>
      <c r="Y15" s="247"/>
      <c r="Z15" s="248"/>
      <c r="AA15" s="248"/>
      <c r="AB15" s="248"/>
      <c r="AC15" s="248"/>
      <c r="AD15" s="248"/>
      <c r="AE15" s="249"/>
      <c r="AH15" s="199" t="s">
        <v>137</v>
      </c>
    </row>
    <row r="16" spans="1:34" s="250" customFormat="1" ht="15">
      <c r="A16" s="231"/>
      <c r="B16" s="232">
        <v>2</v>
      </c>
      <c r="C16" s="233"/>
      <c r="D16" s="233"/>
      <c r="E16" s="235"/>
      <c r="F16" s="248"/>
      <c r="G16" s="237"/>
      <c r="H16" s="238">
        <f t="shared" si="0"/>
      </c>
      <c r="I16" s="237"/>
      <c r="J16" s="238">
        <f aca="true" t="shared" si="2" ref="J16:J79">IF(G16="","",SUM(G16:I16))</f>
      </c>
      <c r="K16" s="239">
        <f t="shared" si="1"/>
      </c>
      <c r="L16" s="240">
        <f>IF(J16="","",IF(J16&gt;VLOOKUP(F16,rentchart,Rent!$A$3+3,0),"Over Rent",IF(VLOOKUP(F16,rentchart,Rent!$A$3+2,0)&gt;=J16,"Low Rent","High Rent")))</f>
      </c>
      <c r="M16" s="241">
        <f>IF(R16="","",(R16*0.3)/12)</f>
      </c>
      <c r="N16" s="241">
        <f aca="true" t="shared" si="3" ref="N16:N79">IF(R16="","",M16*1.02)</f>
      </c>
      <c r="O16" s="241">
        <f aca="true" t="shared" si="4" ref="O16:O79">IF(R16="","",M16*0.98)</f>
      </c>
      <c r="P16" s="240">
        <f aca="true" t="shared" si="5" ref="P16:P79">IF(R16="","",IF(W16="Ok","Test Not Valid",IF(AND(N16&gt;=G16,G16&gt;=O16),"OK","NO")))</f>
      </c>
      <c r="Q16" s="248"/>
      <c r="R16" s="237"/>
      <c r="S16" s="239">
        <f aca="true" t="shared" si="6" ref="S16:S46">IF(R16="","",VLOOKUP(Q16,low_income,2))</f>
      </c>
      <c r="T16" s="239">
        <f aca="true" t="shared" si="7" ref="T16:T79">IF(S16="","",S16*1.4)</f>
      </c>
      <c r="U16" s="244">
        <f aca="true" t="shared" si="8" ref="U16:U79">IF(T16="","",IF(T16&gt;=R16,"OK","Over TC Income"))</f>
      </c>
      <c r="V16" s="245">
        <f aca="true" ca="1" t="shared" si="9" ref="V16:V46">IF(Q16="","",(MATCH((R16-1),OFFSET(familysize,Q16,0),1)+1)/100)</f>
      </c>
      <c r="W16" s="246">
        <f aca="true" t="shared" si="10" ref="W16:W79">IF(V16="","",IF(V16&gt;60%,"Over Income","OK"))</f>
      </c>
      <c r="X16" s="246">
        <f aca="true" t="shared" si="11" ref="X16:X79">IF(J16="","",IF(OR(V16&gt;60%,L16="over rent"),"NO",IF(AND(V16&lt;=50%,L16="low rent"),"LOW","HIGH")))</f>
      </c>
      <c r="Y16" s="247"/>
      <c r="Z16" s="248"/>
      <c r="AA16" s="248"/>
      <c r="AB16" s="248"/>
      <c r="AC16" s="248"/>
      <c r="AD16" s="248"/>
      <c r="AE16" s="249"/>
      <c r="AH16" s="199" t="s">
        <v>138</v>
      </c>
    </row>
    <row r="17" spans="1:34" s="250" customFormat="1" ht="15">
      <c r="A17" s="231"/>
      <c r="B17" s="232">
        <v>3</v>
      </c>
      <c r="C17" s="233"/>
      <c r="D17" s="233"/>
      <c r="E17" s="235"/>
      <c r="F17" s="248"/>
      <c r="G17" s="237"/>
      <c r="H17" s="238">
        <f t="shared" si="0"/>
      </c>
      <c r="I17" s="237"/>
      <c r="J17" s="238">
        <f t="shared" si="2"/>
      </c>
      <c r="K17" s="239">
        <f t="shared" si="1"/>
      </c>
      <c r="L17" s="240">
        <f>IF(J17="","",IF(J17&gt;VLOOKUP(F17,rentchart,Rent!$A$3+3,0),"Over Rent",IF(VLOOKUP(F17,rentchart,Rent!$A$3+2,0)&gt;=J17,"Low Rent","High Rent")))</f>
      </c>
      <c r="M17" s="241">
        <f aca="true" t="shared" si="12" ref="M17:M79">IF(R17="","",(R17*0.3)/12)</f>
      </c>
      <c r="N17" s="241">
        <f t="shared" si="3"/>
      </c>
      <c r="O17" s="241">
        <f t="shared" si="4"/>
      </c>
      <c r="P17" s="240">
        <f t="shared" si="5"/>
      </c>
      <c r="Q17" s="248"/>
      <c r="R17" s="237"/>
      <c r="S17" s="239">
        <f t="shared" si="6"/>
      </c>
      <c r="T17" s="239">
        <f t="shared" si="7"/>
      </c>
      <c r="U17" s="244">
        <f t="shared" si="8"/>
      </c>
      <c r="V17" s="245">
        <f ca="1" t="shared" si="9"/>
      </c>
      <c r="W17" s="246">
        <f t="shared" si="10"/>
      </c>
      <c r="X17" s="246">
        <f t="shared" si="11"/>
      </c>
      <c r="Y17" s="247"/>
      <c r="Z17" s="248"/>
      <c r="AA17" s="248"/>
      <c r="AB17" s="248"/>
      <c r="AC17" s="248"/>
      <c r="AD17" s="248"/>
      <c r="AE17" s="249"/>
      <c r="AH17" s="199"/>
    </row>
    <row r="18" spans="1:34" s="250" customFormat="1" ht="15">
      <c r="A18" s="231"/>
      <c r="B18" s="232">
        <v>4</v>
      </c>
      <c r="C18" s="233"/>
      <c r="D18" s="233"/>
      <c r="E18" s="235"/>
      <c r="F18" s="248"/>
      <c r="G18" s="237"/>
      <c r="H18" s="238">
        <f t="shared" si="0"/>
      </c>
      <c r="I18" s="237"/>
      <c r="J18" s="238">
        <f t="shared" si="2"/>
      </c>
      <c r="K18" s="239">
        <f t="shared" si="1"/>
      </c>
      <c r="L18" s="240">
        <f>IF(J18="","",IF(J18&gt;VLOOKUP(F18,rentchart,Rent!$A$3+3,0),"Over Rent",IF(VLOOKUP(F18,rentchart,Rent!$A$3+2,0)&gt;=J18,"Low Rent","High Rent")))</f>
      </c>
      <c r="M18" s="241">
        <f t="shared" si="12"/>
      </c>
      <c r="N18" s="241">
        <f t="shared" si="3"/>
      </c>
      <c r="O18" s="241">
        <f t="shared" si="4"/>
      </c>
      <c r="P18" s="240">
        <f t="shared" si="5"/>
      </c>
      <c r="Q18" s="248"/>
      <c r="R18" s="237"/>
      <c r="S18" s="239">
        <f t="shared" si="6"/>
      </c>
      <c r="T18" s="239">
        <f t="shared" si="7"/>
      </c>
      <c r="U18" s="244">
        <f t="shared" si="8"/>
      </c>
      <c r="V18" s="245">
        <f ca="1" t="shared" si="9"/>
      </c>
      <c r="W18" s="246">
        <f t="shared" si="10"/>
      </c>
      <c r="X18" s="246">
        <f t="shared" si="11"/>
      </c>
      <c r="Y18" s="247"/>
      <c r="Z18" s="248"/>
      <c r="AA18" s="248"/>
      <c r="AB18" s="248"/>
      <c r="AC18" s="248"/>
      <c r="AD18" s="248"/>
      <c r="AE18" s="249"/>
      <c r="AH18" s="199" t="s">
        <v>125</v>
      </c>
    </row>
    <row r="19" spans="1:34" s="250" customFormat="1" ht="15">
      <c r="A19" s="231"/>
      <c r="B19" s="232">
        <v>5</v>
      </c>
      <c r="C19" s="233"/>
      <c r="D19" s="233"/>
      <c r="E19" s="235"/>
      <c r="F19" s="248"/>
      <c r="G19" s="237"/>
      <c r="H19" s="238">
        <f t="shared" si="0"/>
      </c>
      <c r="I19" s="237"/>
      <c r="J19" s="238">
        <f t="shared" si="2"/>
      </c>
      <c r="K19" s="239">
        <f t="shared" si="1"/>
      </c>
      <c r="L19" s="240">
        <f>IF(J19="","",IF(J19&gt;VLOOKUP(F19,rentchart,Rent!$A$3+3,0),"Over Rent",IF(VLOOKUP(F19,rentchart,Rent!$A$3+2,0)&gt;=J19,"Low Rent","High Rent")))</f>
      </c>
      <c r="M19" s="241">
        <f t="shared" si="12"/>
      </c>
      <c r="N19" s="241">
        <f t="shared" si="3"/>
      </c>
      <c r="O19" s="241">
        <f t="shared" si="4"/>
      </c>
      <c r="P19" s="240">
        <f t="shared" si="5"/>
      </c>
      <c r="Q19" s="248"/>
      <c r="R19" s="237"/>
      <c r="S19" s="239">
        <f t="shared" si="6"/>
      </c>
      <c r="T19" s="239">
        <f t="shared" si="7"/>
      </c>
      <c r="U19" s="244">
        <f t="shared" si="8"/>
      </c>
      <c r="V19" s="245">
        <f ca="1" t="shared" si="9"/>
      </c>
      <c r="W19" s="246">
        <f t="shared" si="10"/>
      </c>
      <c r="X19" s="246">
        <f t="shared" si="11"/>
      </c>
      <c r="Y19" s="247"/>
      <c r="Z19" s="248"/>
      <c r="AA19" s="248"/>
      <c r="AB19" s="248"/>
      <c r="AC19" s="248"/>
      <c r="AD19" s="248"/>
      <c r="AE19" s="249"/>
      <c r="AH19" s="199" t="s">
        <v>126</v>
      </c>
    </row>
    <row r="20" spans="1:34" s="250" customFormat="1" ht="15">
      <c r="A20" s="231"/>
      <c r="B20" s="232">
        <v>6</v>
      </c>
      <c r="C20" s="233"/>
      <c r="D20" s="233"/>
      <c r="E20" s="235"/>
      <c r="F20" s="248"/>
      <c r="G20" s="237"/>
      <c r="H20" s="238">
        <f t="shared" si="0"/>
      </c>
      <c r="I20" s="237"/>
      <c r="J20" s="238">
        <f t="shared" si="2"/>
      </c>
      <c r="K20" s="239">
        <f t="shared" si="1"/>
      </c>
      <c r="L20" s="240">
        <f>IF(J20="","",IF(J20&gt;VLOOKUP(F20,rentchart,Rent!$A$3+3,0),"Over Rent",IF(VLOOKUP(F20,rentchart,Rent!$A$3+2,0)&gt;=J20,"Low Rent","High Rent")))</f>
      </c>
      <c r="M20" s="241">
        <f t="shared" si="12"/>
      </c>
      <c r="N20" s="241">
        <f t="shared" si="3"/>
      </c>
      <c r="O20" s="241">
        <f t="shared" si="4"/>
      </c>
      <c r="P20" s="240">
        <f t="shared" si="5"/>
      </c>
      <c r="Q20" s="248"/>
      <c r="R20" s="237"/>
      <c r="S20" s="239">
        <f t="shared" si="6"/>
      </c>
      <c r="T20" s="239">
        <f t="shared" si="7"/>
      </c>
      <c r="U20" s="244">
        <f t="shared" si="8"/>
      </c>
      <c r="V20" s="245">
        <f ca="1" t="shared" si="9"/>
      </c>
      <c r="W20" s="246">
        <f t="shared" si="10"/>
      </c>
      <c r="X20" s="246">
        <f t="shared" si="11"/>
      </c>
      <c r="Y20" s="247"/>
      <c r="Z20" s="248"/>
      <c r="AA20" s="248"/>
      <c r="AB20" s="248"/>
      <c r="AC20" s="248"/>
      <c r="AD20" s="248"/>
      <c r="AE20" s="249"/>
      <c r="AH20" s="199" t="s">
        <v>127</v>
      </c>
    </row>
    <row r="21" spans="1:34" s="250" customFormat="1" ht="15">
      <c r="A21" s="231"/>
      <c r="B21" s="232">
        <v>7</v>
      </c>
      <c r="C21" s="233"/>
      <c r="D21" s="233"/>
      <c r="E21" s="235"/>
      <c r="F21" s="251"/>
      <c r="G21" s="237"/>
      <c r="H21" s="238">
        <f t="shared" si="0"/>
      </c>
      <c r="I21" s="237"/>
      <c r="J21" s="238">
        <f t="shared" si="2"/>
      </c>
      <c r="K21" s="239">
        <f t="shared" si="1"/>
      </c>
      <c r="L21" s="240">
        <f>IF(J21="","",IF(J21&gt;VLOOKUP(F21,rentchart,Rent!$A$3+3,0),"Over Rent",IF(VLOOKUP(F21,rentchart,Rent!$A$3+2,0)&gt;=J21,"Low Rent","High Rent")))</f>
      </c>
      <c r="M21" s="241">
        <f t="shared" si="12"/>
      </c>
      <c r="N21" s="241">
        <f t="shared" si="3"/>
      </c>
      <c r="O21" s="241">
        <f t="shared" si="4"/>
      </c>
      <c r="P21" s="240">
        <f t="shared" si="5"/>
      </c>
      <c r="Q21" s="248"/>
      <c r="R21" s="237"/>
      <c r="S21" s="239">
        <f t="shared" si="6"/>
      </c>
      <c r="T21" s="239">
        <f t="shared" si="7"/>
      </c>
      <c r="U21" s="244">
        <f t="shared" si="8"/>
      </c>
      <c r="V21" s="245">
        <f ca="1" t="shared" si="9"/>
      </c>
      <c r="W21" s="246">
        <f t="shared" si="10"/>
      </c>
      <c r="X21" s="246">
        <f t="shared" si="11"/>
      </c>
      <c r="Y21" s="247"/>
      <c r="Z21" s="248"/>
      <c r="AA21" s="248"/>
      <c r="AB21" s="248"/>
      <c r="AC21" s="248"/>
      <c r="AD21" s="248"/>
      <c r="AE21" s="249"/>
      <c r="AH21" s="199" t="s">
        <v>128</v>
      </c>
    </row>
    <row r="22" spans="1:34" s="250" customFormat="1" ht="15">
      <c r="A22" s="231"/>
      <c r="B22" s="232">
        <v>8</v>
      </c>
      <c r="C22" s="233"/>
      <c r="D22" s="233"/>
      <c r="E22" s="235"/>
      <c r="F22" s="248"/>
      <c r="G22" s="237"/>
      <c r="H22" s="238">
        <f t="shared" si="0"/>
      </c>
      <c r="I22" s="237"/>
      <c r="J22" s="238">
        <f t="shared" si="2"/>
      </c>
      <c r="K22" s="239">
        <f t="shared" si="1"/>
      </c>
      <c r="L22" s="240">
        <f>IF(J22="","",IF(J22&gt;VLOOKUP(F22,rentchart,Rent!$A$3+3,0),"Over Rent",IF(VLOOKUP(F22,rentchart,Rent!$A$3+2,0)&gt;=J22,"Low Rent","High Rent")))</f>
      </c>
      <c r="M22" s="241">
        <f t="shared" si="12"/>
      </c>
      <c r="N22" s="241">
        <f t="shared" si="3"/>
      </c>
      <c r="O22" s="241">
        <f t="shared" si="4"/>
      </c>
      <c r="P22" s="240">
        <f t="shared" si="5"/>
      </c>
      <c r="Q22" s="248"/>
      <c r="R22" s="237"/>
      <c r="S22" s="239">
        <f t="shared" si="6"/>
      </c>
      <c r="T22" s="239">
        <f t="shared" si="7"/>
      </c>
      <c r="U22" s="244">
        <f t="shared" si="8"/>
      </c>
      <c r="V22" s="245">
        <f ca="1" t="shared" si="9"/>
      </c>
      <c r="W22" s="246">
        <f t="shared" si="10"/>
      </c>
      <c r="X22" s="246">
        <f t="shared" si="11"/>
      </c>
      <c r="Y22" s="247"/>
      <c r="Z22" s="248"/>
      <c r="AA22" s="248"/>
      <c r="AB22" s="248"/>
      <c r="AC22" s="248"/>
      <c r="AD22" s="248"/>
      <c r="AE22" s="249"/>
      <c r="AH22" s="199" t="s">
        <v>129</v>
      </c>
    </row>
    <row r="23" spans="1:34" s="250" customFormat="1" ht="15">
      <c r="A23" s="231"/>
      <c r="B23" s="232">
        <v>9</v>
      </c>
      <c r="C23" s="233"/>
      <c r="D23" s="233"/>
      <c r="E23" s="235"/>
      <c r="F23" s="248"/>
      <c r="G23" s="237"/>
      <c r="H23" s="238">
        <f t="shared" si="0"/>
      </c>
      <c r="I23" s="237"/>
      <c r="J23" s="238">
        <f t="shared" si="2"/>
      </c>
      <c r="K23" s="239">
        <f t="shared" si="1"/>
      </c>
      <c r="L23" s="240">
        <f>IF(J23="","",IF(J23&gt;VLOOKUP(F23,rentchart,Rent!$A$3+3,0),"Over Rent",IF(VLOOKUP(F23,rentchart,Rent!$A$3+2,0)&gt;=J23,"Low Rent","High Rent")))</f>
      </c>
      <c r="M23" s="241">
        <f t="shared" si="12"/>
      </c>
      <c r="N23" s="241">
        <f t="shared" si="3"/>
      </c>
      <c r="O23" s="241">
        <f t="shared" si="4"/>
      </c>
      <c r="P23" s="240">
        <f t="shared" si="5"/>
      </c>
      <c r="Q23" s="248"/>
      <c r="R23" s="237"/>
      <c r="S23" s="239">
        <f t="shared" si="6"/>
      </c>
      <c r="T23" s="239">
        <f t="shared" si="7"/>
      </c>
      <c r="U23" s="244">
        <f t="shared" si="8"/>
      </c>
      <c r="V23" s="245">
        <f ca="1" t="shared" si="9"/>
      </c>
      <c r="W23" s="246">
        <f t="shared" si="10"/>
      </c>
      <c r="X23" s="246">
        <f t="shared" si="11"/>
      </c>
      <c r="Y23" s="247"/>
      <c r="Z23" s="248"/>
      <c r="AA23" s="248"/>
      <c r="AB23" s="248"/>
      <c r="AC23" s="248"/>
      <c r="AD23" s="248"/>
      <c r="AE23" s="249"/>
      <c r="AH23" s="199" t="s">
        <v>130</v>
      </c>
    </row>
    <row r="24" spans="1:34" s="250" customFormat="1" ht="15">
      <c r="A24" s="231"/>
      <c r="B24" s="232">
        <v>10</v>
      </c>
      <c r="C24" s="233"/>
      <c r="D24" s="233"/>
      <c r="E24" s="235"/>
      <c r="F24" s="248"/>
      <c r="G24" s="237"/>
      <c r="H24" s="238">
        <f t="shared" si="0"/>
      </c>
      <c r="I24" s="237"/>
      <c r="J24" s="238">
        <f t="shared" si="2"/>
      </c>
      <c r="K24" s="239">
        <f t="shared" si="1"/>
      </c>
      <c r="L24" s="240">
        <f>IF(J24="","",IF(J24&gt;VLOOKUP(F24,rentchart,Rent!$A$3+3,0),"Over Rent",IF(VLOOKUP(F24,rentchart,Rent!$A$3+2,0)&gt;=J24,"Low Rent","High Rent")))</f>
      </c>
      <c r="M24" s="241">
        <f t="shared" si="12"/>
      </c>
      <c r="N24" s="241">
        <f t="shared" si="3"/>
      </c>
      <c r="O24" s="241">
        <f t="shared" si="4"/>
      </c>
      <c r="P24" s="240">
        <f t="shared" si="5"/>
      </c>
      <c r="Q24" s="248"/>
      <c r="R24" s="237"/>
      <c r="S24" s="239">
        <f t="shared" si="6"/>
      </c>
      <c r="T24" s="239">
        <f t="shared" si="7"/>
      </c>
      <c r="U24" s="244">
        <f t="shared" si="8"/>
      </c>
      <c r="V24" s="245">
        <f ca="1" t="shared" si="9"/>
      </c>
      <c r="W24" s="246">
        <f t="shared" si="10"/>
      </c>
      <c r="X24" s="246">
        <f t="shared" si="11"/>
      </c>
      <c r="Y24" s="247"/>
      <c r="Z24" s="248"/>
      <c r="AA24" s="248"/>
      <c r="AB24" s="248"/>
      <c r="AC24" s="248"/>
      <c r="AD24" s="248"/>
      <c r="AE24" s="249"/>
      <c r="AH24" s="199" t="s">
        <v>131</v>
      </c>
    </row>
    <row r="25" spans="1:34" s="250" customFormat="1" ht="15">
      <c r="A25" s="231"/>
      <c r="B25" s="232">
        <v>11</v>
      </c>
      <c r="C25" s="233"/>
      <c r="D25" s="233"/>
      <c r="E25" s="235"/>
      <c r="F25" s="248"/>
      <c r="G25" s="237"/>
      <c r="H25" s="238">
        <f t="shared" si="0"/>
      </c>
      <c r="I25" s="237"/>
      <c r="J25" s="238">
        <f t="shared" si="2"/>
      </c>
      <c r="K25" s="239">
        <f t="shared" si="1"/>
      </c>
      <c r="L25" s="240">
        <f>IF(J25="","",IF(J25&gt;VLOOKUP(F25,rentchart,Rent!$A$3+3,0),"Over Rent",IF(VLOOKUP(F25,rentchart,Rent!$A$3+2,0)&gt;=J25,"Low Rent","High Rent")))</f>
      </c>
      <c r="M25" s="241">
        <f t="shared" si="12"/>
      </c>
      <c r="N25" s="241">
        <f t="shared" si="3"/>
      </c>
      <c r="O25" s="241">
        <f t="shared" si="4"/>
      </c>
      <c r="P25" s="240">
        <f t="shared" si="5"/>
      </c>
      <c r="Q25" s="248"/>
      <c r="R25" s="237"/>
      <c r="S25" s="239">
        <f t="shared" si="6"/>
      </c>
      <c r="T25" s="239">
        <f t="shared" si="7"/>
      </c>
      <c r="U25" s="244">
        <f t="shared" si="8"/>
      </c>
      <c r="V25" s="245">
        <f ca="1" t="shared" si="9"/>
      </c>
      <c r="W25" s="246">
        <f t="shared" si="10"/>
      </c>
      <c r="X25" s="246">
        <f t="shared" si="11"/>
      </c>
      <c r="Y25" s="247"/>
      <c r="Z25" s="248"/>
      <c r="AA25" s="248"/>
      <c r="AB25" s="248"/>
      <c r="AC25" s="248"/>
      <c r="AD25" s="248"/>
      <c r="AE25" s="249"/>
      <c r="AH25" s="199" t="s">
        <v>132</v>
      </c>
    </row>
    <row r="26" spans="1:34" s="250" customFormat="1" ht="15">
      <c r="A26" s="231"/>
      <c r="B26" s="232">
        <v>12</v>
      </c>
      <c r="C26" s="233"/>
      <c r="D26" s="233"/>
      <c r="E26" s="235"/>
      <c r="F26" s="248"/>
      <c r="G26" s="237"/>
      <c r="H26" s="238">
        <f t="shared" si="0"/>
      </c>
      <c r="I26" s="237"/>
      <c r="J26" s="238">
        <f t="shared" si="2"/>
      </c>
      <c r="K26" s="239">
        <f t="shared" si="1"/>
      </c>
      <c r="L26" s="240">
        <f>IF(J26="","",IF(J26&gt;VLOOKUP(F26,rentchart,Rent!$A$3+3,0),"Over Rent",IF(VLOOKUP(F26,rentchart,Rent!$A$3+2,0)&gt;=J26,"Low Rent","High Rent")))</f>
      </c>
      <c r="M26" s="241">
        <f t="shared" si="12"/>
      </c>
      <c r="N26" s="241">
        <f t="shared" si="3"/>
      </c>
      <c r="O26" s="241">
        <f t="shared" si="4"/>
      </c>
      <c r="P26" s="240">
        <f t="shared" si="5"/>
      </c>
      <c r="Q26" s="248"/>
      <c r="R26" s="237"/>
      <c r="S26" s="239">
        <f t="shared" si="6"/>
      </c>
      <c r="T26" s="239">
        <f t="shared" si="7"/>
      </c>
      <c r="U26" s="244">
        <f t="shared" si="8"/>
      </c>
      <c r="V26" s="245">
        <f ca="1" t="shared" si="9"/>
      </c>
      <c r="W26" s="246">
        <f t="shared" si="10"/>
      </c>
      <c r="X26" s="246">
        <f t="shared" si="11"/>
      </c>
      <c r="Y26" s="247"/>
      <c r="Z26" s="248"/>
      <c r="AA26" s="248"/>
      <c r="AB26" s="248"/>
      <c r="AC26" s="248"/>
      <c r="AD26" s="248"/>
      <c r="AE26" s="249"/>
      <c r="AH26" s="199" t="s">
        <v>133</v>
      </c>
    </row>
    <row r="27" spans="1:34" s="250" customFormat="1" ht="15">
      <c r="A27" s="231"/>
      <c r="B27" s="232">
        <v>13</v>
      </c>
      <c r="C27" s="233"/>
      <c r="D27" s="233"/>
      <c r="E27" s="235"/>
      <c r="F27" s="248"/>
      <c r="G27" s="237"/>
      <c r="H27" s="238">
        <f t="shared" si="0"/>
      </c>
      <c r="I27" s="237"/>
      <c r="J27" s="238">
        <f t="shared" si="2"/>
      </c>
      <c r="K27" s="239">
        <f t="shared" si="1"/>
      </c>
      <c r="L27" s="240">
        <f>IF(J27="","",IF(J27&gt;VLOOKUP(F27,rentchart,Rent!$A$3+3,0),"Over Rent",IF(VLOOKUP(F27,rentchart,Rent!$A$3+2,0)&gt;=J27,"Low Rent","High Rent")))</f>
      </c>
      <c r="M27" s="241">
        <f t="shared" si="12"/>
      </c>
      <c r="N27" s="241">
        <f t="shared" si="3"/>
      </c>
      <c r="O27" s="241">
        <f t="shared" si="4"/>
      </c>
      <c r="P27" s="240">
        <f t="shared" si="5"/>
      </c>
      <c r="Q27" s="248"/>
      <c r="R27" s="237"/>
      <c r="S27" s="239">
        <f t="shared" si="6"/>
      </c>
      <c r="T27" s="239">
        <f t="shared" si="7"/>
      </c>
      <c r="U27" s="244">
        <f t="shared" si="8"/>
      </c>
      <c r="V27" s="245">
        <f ca="1" t="shared" si="9"/>
      </c>
      <c r="W27" s="246">
        <f t="shared" si="10"/>
      </c>
      <c r="X27" s="246">
        <f t="shared" si="11"/>
      </c>
      <c r="Y27" s="247"/>
      <c r="Z27" s="248"/>
      <c r="AA27" s="248"/>
      <c r="AB27" s="248"/>
      <c r="AC27" s="248"/>
      <c r="AD27" s="248"/>
      <c r="AE27" s="249"/>
      <c r="AH27" s="199" t="s">
        <v>134</v>
      </c>
    </row>
    <row r="28" spans="1:34" s="250" customFormat="1" ht="15">
      <c r="A28" s="231"/>
      <c r="B28" s="232">
        <v>14</v>
      </c>
      <c r="C28" s="233"/>
      <c r="D28" s="233"/>
      <c r="E28" s="235"/>
      <c r="F28" s="248"/>
      <c r="G28" s="237"/>
      <c r="H28" s="238">
        <f t="shared" si="0"/>
      </c>
      <c r="I28" s="237"/>
      <c r="J28" s="238">
        <f t="shared" si="2"/>
      </c>
      <c r="K28" s="239">
        <f t="shared" si="1"/>
      </c>
      <c r="L28" s="240">
        <f>IF(J28="","",IF(J28&gt;VLOOKUP(F28,rentchart,Rent!$A$3+3,0),"Over Rent",IF(VLOOKUP(F28,rentchart,Rent!$A$3+2,0)&gt;=J28,"Low Rent","High Rent")))</f>
      </c>
      <c r="M28" s="241">
        <f t="shared" si="12"/>
      </c>
      <c r="N28" s="241">
        <f t="shared" si="3"/>
      </c>
      <c r="O28" s="241">
        <f t="shared" si="4"/>
      </c>
      <c r="P28" s="240">
        <f t="shared" si="5"/>
      </c>
      <c r="Q28" s="248"/>
      <c r="R28" s="237"/>
      <c r="S28" s="239">
        <f t="shared" si="6"/>
      </c>
      <c r="T28" s="239">
        <f t="shared" si="7"/>
      </c>
      <c r="U28" s="244">
        <f t="shared" si="8"/>
      </c>
      <c r="V28" s="245">
        <f ca="1" t="shared" si="9"/>
      </c>
      <c r="W28" s="246">
        <f t="shared" si="10"/>
      </c>
      <c r="X28" s="246">
        <f t="shared" si="11"/>
      </c>
      <c r="Y28" s="247"/>
      <c r="Z28" s="248"/>
      <c r="AA28" s="248"/>
      <c r="AB28" s="248"/>
      <c r="AC28" s="248"/>
      <c r="AD28" s="248"/>
      <c r="AE28" s="249"/>
      <c r="AH28" s="199" t="s">
        <v>135</v>
      </c>
    </row>
    <row r="29" spans="1:34" s="250" customFormat="1" ht="15">
      <c r="A29" s="231"/>
      <c r="B29" s="232">
        <v>15</v>
      </c>
      <c r="C29" s="233"/>
      <c r="D29" s="233"/>
      <c r="E29" s="235"/>
      <c r="F29" s="248"/>
      <c r="G29" s="237"/>
      <c r="H29" s="238">
        <f t="shared" si="0"/>
      </c>
      <c r="I29" s="237"/>
      <c r="J29" s="238">
        <f t="shared" si="2"/>
      </c>
      <c r="K29" s="239">
        <f t="shared" si="1"/>
      </c>
      <c r="L29" s="240">
        <f>IF(J29="","",IF(J29&gt;VLOOKUP(F29,rentchart,Rent!$A$3+3,0),"Over Rent",IF(VLOOKUP(F29,rentchart,Rent!$A$3+2,0)&gt;=J29,"Low Rent","High Rent")))</f>
      </c>
      <c r="M29" s="241">
        <f t="shared" si="12"/>
      </c>
      <c r="N29" s="241">
        <f t="shared" si="3"/>
      </c>
      <c r="O29" s="241">
        <f t="shared" si="4"/>
      </c>
      <c r="P29" s="240">
        <f t="shared" si="5"/>
      </c>
      <c r="Q29" s="248"/>
      <c r="R29" s="237"/>
      <c r="S29" s="239">
        <f t="shared" si="6"/>
      </c>
      <c r="T29" s="239">
        <f t="shared" si="7"/>
      </c>
      <c r="U29" s="244">
        <f t="shared" si="8"/>
      </c>
      <c r="V29" s="245">
        <f ca="1" t="shared" si="9"/>
      </c>
      <c r="W29" s="246">
        <f t="shared" si="10"/>
      </c>
      <c r="X29" s="246">
        <f t="shared" si="11"/>
      </c>
      <c r="Y29" s="247"/>
      <c r="Z29" s="248"/>
      <c r="AA29" s="248"/>
      <c r="AB29" s="248"/>
      <c r="AC29" s="248"/>
      <c r="AD29" s="248"/>
      <c r="AE29" s="249"/>
      <c r="AH29" s="199" t="s">
        <v>136</v>
      </c>
    </row>
    <row r="30" spans="1:34" s="250" customFormat="1" ht="15">
      <c r="A30" s="231"/>
      <c r="B30" s="232">
        <v>16</v>
      </c>
      <c r="C30" s="233"/>
      <c r="D30" s="233"/>
      <c r="E30" s="235"/>
      <c r="F30" s="248"/>
      <c r="G30" s="237"/>
      <c r="H30" s="238">
        <f t="shared" si="0"/>
      </c>
      <c r="I30" s="237"/>
      <c r="J30" s="238">
        <f t="shared" si="2"/>
      </c>
      <c r="K30" s="239">
        <f t="shared" si="1"/>
      </c>
      <c r="L30" s="240">
        <f>IF(J30="","",IF(J30&gt;VLOOKUP(F30,rentchart,Rent!$A$3+3,0),"Over Rent",IF(VLOOKUP(F30,rentchart,Rent!$A$3+2,0)&gt;=J30,"Low Rent","High Rent")))</f>
      </c>
      <c r="M30" s="241">
        <f t="shared" si="12"/>
      </c>
      <c r="N30" s="241">
        <f t="shared" si="3"/>
      </c>
      <c r="O30" s="241">
        <f t="shared" si="4"/>
      </c>
      <c r="P30" s="240">
        <f t="shared" si="5"/>
      </c>
      <c r="Q30" s="248"/>
      <c r="R30" s="237"/>
      <c r="S30" s="239">
        <f t="shared" si="6"/>
      </c>
      <c r="T30" s="239">
        <f t="shared" si="7"/>
      </c>
      <c r="U30" s="244">
        <f t="shared" si="8"/>
      </c>
      <c r="V30" s="245">
        <f ca="1" t="shared" si="9"/>
      </c>
      <c r="W30" s="246">
        <f t="shared" si="10"/>
      </c>
      <c r="X30" s="246">
        <f t="shared" si="11"/>
      </c>
      <c r="Y30" s="247"/>
      <c r="Z30" s="248"/>
      <c r="AA30" s="248"/>
      <c r="AB30" s="248"/>
      <c r="AC30" s="248"/>
      <c r="AD30" s="248"/>
      <c r="AE30" s="249"/>
      <c r="AH30" s="199"/>
    </row>
    <row r="31" spans="1:34" s="250" customFormat="1" ht="15">
      <c r="A31" s="231"/>
      <c r="B31" s="232">
        <v>17</v>
      </c>
      <c r="C31" s="233"/>
      <c r="D31" s="233"/>
      <c r="E31" s="235"/>
      <c r="F31" s="248"/>
      <c r="G31" s="237"/>
      <c r="H31" s="238">
        <f t="shared" si="0"/>
      </c>
      <c r="I31" s="237"/>
      <c r="J31" s="238">
        <f t="shared" si="2"/>
      </c>
      <c r="K31" s="239">
        <f t="shared" si="1"/>
      </c>
      <c r="L31" s="240">
        <f>IF(J31="","",IF(J31&gt;VLOOKUP(F31,rentchart,Rent!$A$3+3,0),"Over Rent",IF(VLOOKUP(F31,rentchart,Rent!$A$3+2,0)&gt;=J31,"Low Rent","High Rent")))</f>
      </c>
      <c r="M31" s="241">
        <f t="shared" si="12"/>
      </c>
      <c r="N31" s="241">
        <f t="shared" si="3"/>
      </c>
      <c r="O31" s="241">
        <f t="shared" si="4"/>
      </c>
      <c r="P31" s="240">
        <f t="shared" si="5"/>
      </c>
      <c r="Q31" s="248"/>
      <c r="R31" s="237"/>
      <c r="S31" s="239">
        <f t="shared" si="6"/>
      </c>
      <c r="T31" s="239">
        <f t="shared" si="7"/>
      </c>
      <c r="U31" s="244">
        <f t="shared" si="8"/>
      </c>
      <c r="V31" s="245">
        <f ca="1" t="shared" si="9"/>
      </c>
      <c r="W31" s="246">
        <f t="shared" si="10"/>
      </c>
      <c r="X31" s="246">
        <f t="shared" si="11"/>
      </c>
      <c r="Y31" s="247"/>
      <c r="Z31" s="248"/>
      <c r="AA31" s="248"/>
      <c r="AB31" s="248"/>
      <c r="AC31" s="248"/>
      <c r="AD31" s="248"/>
      <c r="AE31" s="249"/>
      <c r="AH31" s="199"/>
    </row>
    <row r="32" spans="1:34" s="250" customFormat="1" ht="15" thickBot="1">
      <c r="A32" s="231"/>
      <c r="B32" s="232">
        <v>18</v>
      </c>
      <c r="C32" s="233"/>
      <c r="D32" s="233"/>
      <c r="E32" s="235"/>
      <c r="F32" s="248"/>
      <c r="G32" s="237"/>
      <c r="H32" s="238">
        <f t="shared" si="0"/>
      </c>
      <c r="I32" s="237"/>
      <c r="J32" s="238">
        <f t="shared" si="2"/>
      </c>
      <c r="K32" s="239">
        <f t="shared" si="1"/>
      </c>
      <c r="L32" s="240">
        <f>IF(J32="","",IF(J32&gt;VLOOKUP(F32,rentchart,Rent!$A$3+3,0),"Over Rent",IF(VLOOKUP(F32,rentchart,Rent!$A$3+2,0)&gt;=J32,"Low Rent","High Rent")))</f>
      </c>
      <c r="M32" s="241">
        <f t="shared" si="12"/>
      </c>
      <c r="N32" s="241">
        <f t="shared" si="3"/>
      </c>
      <c r="O32" s="241">
        <f t="shared" si="4"/>
      </c>
      <c r="P32" s="240">
        <f t="shared" si="5"/>
      </c>
      <c r="Q32" s="248"/>
      <c r="R32" s="237"/>
      <c r="S32" s="239">
        <f t="shared" si="6"/>
      </c>
      <c r="T32" s="239">
        <f t="shared" si="7"/>
      </c>
      <c r="U32" s="244">
        <f t="shared" si="8"/>
      </c>
      <c r="V32" s="245">
        <f ca="1" t="shared" si="9"/>
      </c>
      <c r="W32" s="246">
        <f t="shared" si="10"/>
      </c>
      <c r="X32" s="246">
        <f t="shared" si="11"/>
      </c>
      <c r="Y32" s="247"/>
      <c r="Z32" s="248"/>
      <c r="AA32" s="248"/>
      <c r="AB32" s="248"/>
      <c r="AC32" s="248"/>
      <c r="AD32" s="248"/>
      <c r="AE32" s="249"/>
      <c r="AH32" s="199"/>
    </row>
    <row r="33" spans="1:34" s="250" customFormat="1" ht="15" thickBot="1">
      <c r="A33" s="231"/>
      <c r="B33" s="232">
        <v>19</v>
      </c>
      <c r="C33" s="233"/>
      <c r="D33" s="233"/>
      <c r="E33" s="235"/>
      <c r="F33" s="248"/>
      <c r="G33" s="237"/>
      <c r="H33" s="238">
        <f t="shared" si="0"/>
      </c>
      <c r="I33" s="237"/>
      <c r="J33" s="238">
        <f t="shared" si="2"/>
      </c>
      <c r="K33" s="239">
        <f t="shared" si="1"/>
      </c>
      <c r="L33" s="240">
        <f>IF(J33="","",IF(J33&gt;VLOOKUP(F33,rentchart,Rent!$A$3+3,0),"Over Rent",IF(VLOOKUP(F33,rentchart,Rent!$A$3+2,0)&gt;=J33,"Low Rent","High Rent")))</f>
      </c>
      <c r="M33" s="241">
        <f t="shared" si="12"/>
      </c>
      <c r="N33" s="241">
        <f t="shared" si="3"/>
      </c>
      <c r="O33" s="241">
        <f t="shared" si="4"/>
      </c>
      <c r="P33" s="240">
        <f t="shared" si="5"/>
      </c>
      <c r="Q33" s="248"/>
      <c r="R33" s="237"/>
      <c r="S33" s="239">
        <f t="shared" si="6"/>
      </c>
      <c r="T33" s="239">
        <f t="shared" si="7"/>
      </c>
      <c r="U33" s="244">
        <f t="shared" si="8"/>
      </c>
      <c r="V33" s="245">
        <f ca="1" t="shared" si="9"/>
      </c>
      <c r="W33" s="246">
        <f t="shared" si="10"/>
      </c>
      <c r="X33" s="246">
        <f t="shared" si="11"/>
      </c>
      <c r="Y33" s="247"/>
      <c r="Z33" s="248"/>
      <c r="AA33" s="248"/>
      <c r="AB33" s="248"/>
      <c r="AC33" s="248"/>
      <c r="AD33" s="248"/>
      <c r="AE33" s="249"/>
      <c r="AH33" s="252"/>
    </row>
    <row r="34" spans="1:34" s="250" customFormat="1" ht="15" thickBot="1">
      <c r="A34" s="231"/>
      <c r="B34" s="232">
        <v>20</v>
      </c>
      <c r="C34" s="233"/>
      <c r="D34" s="233"/>
      <c r="E34" s="235"/>
      <c r="F34" s="248"/>
      <c r="G34" s="237"/>
      <c r="H34" s="238">
        <f t="shared" si="0"/>
      </c>
      <c r="I34" s="237"/>
      <c r="J34" s="238">
        <f t="shared" si="2"/>
      </c>
      <c r="K34" s="239">
        <f t="shared" si="1"/>
      </c>
      <c r="L34" s="240">
        <f>IF(J34="","",IF(J34&gt;VLOOKUP(F34,rentchart,Rent!$A$3+3,0),"Over Rent",IF(VLOOKUP(F34,rentchart,Rent!$A$3+2,0)&gt;=J34,"Low Rent","High Rent")))</f>
      </c>
      <c r="M34" s="241">
        <f t="shared" si="12"/>
      </c>
      <c r="N34" s="241">
        <f t="shared" si="3"/>
      </c>
      <c r="O34" s="241">
        <f t="shared" si="4"/>
      </c>
      <c r="P34" s="240">
        <f t="shared" si="5"/>
      </c>
      <c r="Q34" s="248"/>
      <c r="R34" s="237"/>
      <c r="S34" s="239">
        <f t="shared" si="6"/>
      </c>
      <c r="T34" s="239">
        <f t="shared" si="7"/>
      </c>
      <c r="U34" s="244">
        <f t="shared" si="8"/>
      </c>
      <c r="V34" s="245">
        <f ca="1" t="shared" si="9"/>
      </c>
      <c r="W34" s="246">
        <f t="shared" si="10"/>
      </c>
      <c r="X34" s="246">
        <f t="shared" si="11"/>
      </c>
      <c r="Y34" s="247"/>
      <c r="Z34" s="248"/>
      <c r="AA34" s="248"/>
      <c r="AB34" s="248"/>
      <c r="AC34" s="248"/>
      <c r="AD34" s="248"/>
      <c r="AE34" s="249"/>
      <c r="AH34" s="252"/>
    </row>
    <row r="35" spans="1:34" s="250" customFormat="1" ht="15" thickBot="1">
      <c r="A35" s="231"/>
      <c r="B35" s="232">
        <v>21</v>
      </c>
      <c r="C35" s="233"/>
      <c r="D35" s="233"/>
      <c r="E35" s="235"/>
      <c r="F35" s="248"/>
      <c r="G35" s="237"/>
      <c r="H35" s="238">
        <f t="shared" si="0"/>
      </c>
      <c r="I35" s="237"/>
      <c r="J35" s="238">
        <f t="shared" si="2"/>
      </c>
      <c r="K35" s="239">
        <f t="shared" si="1"/>
      </c>
      <c r="L35" s="240">
        <f>IF(J35="","",IF(J35&gt;VLOOKUP(F35,rentchart,Rent!$A$3+3,0),"Over Rent",IF(VLOOKUP(F35,rentchart,Rent!$A$3+2,0)&gt;=J35,"Low Rent","High Rent")))</f>
      </c>
      <c r="M35" s="241">
        <f t="shared" si="12"/>
      </c>
      <c r="N35" s="241">
        <f t="shared" si="3"/>
      </c>
      <c r="O35" s="241">
        <f t="shared" si="4"/>
      </c>
      <c r="P35" s="240">
        <f t="shared" si="5"/>
      </c>
      <c r="Q35" s="248"/>
      <c r="R35" s="237"/>
      <c r="S35" s="239">
        <f t="shared" si="6"/>
      </c>
      <c r="T35" s="239">
        <f t="shared" si="7"/>
      </c>
      <c r="U35" s="244">
        <f t="shared" si="8"/>
      </c>
      <c r="V35" s="245">
        <f ca="1" t="shared" si="9"/>
      </c>
      <c r="W35" s="246">
        <f t="shared" si="10"/>
      </c>
      <c r="X35" s="246">
        <f t="shared" si="11"/>
      </c>
      <c r="Y35" s="247"/>
      <c r="Z35" s="248"/>
      <c r="AA35" s="248"/>
      <c r="AB35" s="248"/>
      <c r="AC35" s="248"/>
      <c r="AD35" s="248"/>
      <c r="AE35" s="249"/>
      <c r="AH35" s="252"/>
    </row>
    <row r="36" spans="1:34" s="250" customFormat="1" ht="15" thickBot="1">
      <c r="A36" s="231"/>
      <c r="B36" s="232">
        <v>22</v>
      </c>
      <c r="C36" s="233"/>
      <c r="D36" s="233"/>
      <c r="E36" s="235"/>
      <c r="F36" s="248"/>
      <c r="G36" s="237"/>
      <c r="H36" s="238">
        <f t="shared" si="0"/>
      </c>
      <c r="I36" s="237"/>
      <c r="J36" s="238">
        <f t="shared" si="2"/>
      </c>
      <c r="K36" s="239">
        <f t="shared" si="1"/>
      </c>
      <c r="L36" s="240">
        <f>IF(J36="","",IF(J36&gt;VLOOKUP(F36,rentchart,Rent!$A$3+3,0),"Over Rent",IF(VLOOKUP(F36,rentchart,Rent!$A$3+2,0)&gt;=J36,"Low Rent","High Rent")))</f>
      </c>
      <c r="M36" s="241">
        <f t="shared" si="12"/>
      </c>
      <c r="N36" s="241">
        <f t="shared" si="3"/>
      </c>
      <c r="O36" s="241">
        <f t="shared" si="4"/>
      </c>
      <c r="P36" s="240">
        <f t="shared" si="5"/>
      </c>
      <c r="Q36" s="248"/>
      <c r="R36" s="237"/>
      <c r="S36" s="239">
        <f t="shared" si="6"/>
      </c>
      <c r="T36" s="239">
        <f t="shared" si="7"/>
      </c>
      <c r="U36" s="244">
        <f t="shared" si="8"/>
      </c>
      <c r="V36" s="245">
        <f ca="1" t="shared" si="9"/>
      </c>
      <c r="W36" s="246">
        <f t="shared" si="10"/>
      </c>
      <c r="X36" s="246">
        <f t="shared" si="11"/>
      </c>
      <c r="Y36" s="247"/>
      <c r="Z36" s="248"/>
      <c r="AA36" s="248"/>
      <c r="AB36" s="248"/>
      <c r="AC36" s="248"/>
      <c r="AD36" s="248"/>
      <c r="AE36" s="249"/>
      <c r="AH36" s="252"/>
    </row>
    <row r="37" spans="1:34" s="250" customFormat="1" ht="15" thickBot="1">
      <c r="A37" s="231"/>
      <c r="B37" s="232">
        <v>23</v>
      </c>
      <c r="C37" s="233"/>
      <c r="D37" s="233"/>
      <c r="E37" s="235"/>
      <c r="F37" s="248"/>
      <c r="G37" s="237"/>
      <c r="H37" s="238">
        <f t="shared" si="0"/>
      </c>
      <c r="I37" s="237"/>
      <c r="J37" s="238">
        <f t="shared" si="2"/>
      </c>
      <c r="K37" s="239">
        <f t="shared" si="1"/>
      </c>
      <c r="L37" s="240">
        <f>IF(J37="","",IF(J37&gt;VLOOKUP(F37,rentchart,Rent!$A$3+3,0),"Over Rent",IF(VLOOKUP(F37,rentchart,Rent!$A$3+2,0)&gt;=J37,"Low Rent","High Rent")))</f>
      </c>
      <c r="M37" s="241">
        <f t="shared" si="12"/>
      </c>
      <c r="N37" s="241">
        <f t="shared" si="3"/>
      </c>
      <c r="O37" s="241">
        <f t="shared" si="4"/>
      </c>
      <c r="P37" s="240">
        <f t="shared" si="5"/>
      </c>
      <c r="Q37" s="248"/>
      <c r="R37" s="237"/>
      <c r="S37" s="239">
        <f t="shared" si="6"/>
      </c>
      <c r="T37" s="239">
        <f t="shared" si="7"/>
      </c>
      <c r="U37" s="244">
        <f t="shared" si="8"/>
      </c>
      <c r="V37" s="245">
        <f ca="1" t="shared" si="9"/>
      </c>
      <c r="W37" s="246">
        <f t="shared" si="10"/>
      </c>
      <c r="X37" s="246">
        <f t="shared" si="11"/>
      </c>
      <c r="Y37" s="247"/>
      <c r="Z37" s="248"/>
      <c r="AA37" s="248"/>
      <c r="AB37" s="248"/>
      <c r="AC37" s="248"/>
      <c r="AD37" s="248"/>
      <c r="AE37" s="249"/>
      <c r="AH37" s="252"/>
    </row>
    <row r="38" spans="1:34" s="250" customFormat="1" ht="15" thickBot="1">
      <c r="A38" s="231"/>
      <c r="B38" s="232">
        <v>24</v>
      </c>
      <c r="C38" s="233"/>
      <c r="D38" s="233"/>
      <c r="E38" s="235"/>
      <c r="F38" s="248"/>
      <c r="G38" s="237"/>
      <c r="H38" s="238">
        <f t="shared" si="0"/>
      </c>
      <c r="I38" s="237"/>
      <c r="J38" s="238">
        <f t="shared" si="2"/>
      </c>
      <c r="K38" s="239">
        <f t="shared" si="1"/>
      </c>
      <c r="L38" s="240">
        <f>IF(J38="","",IF(J38&gt;VLOOKUP(F38,rentchart,Rent!$A$3+3,0),"Over Rent",IF(VLOOKUP(F38,rentchart,Rent!$A$3+2,0)&gt;=J38,"Low Rent","High Rent")))</f>
      </c>
      <c r="M38" s="241">
        <f t="shared" si="12"/>
      </c>
      <c r="N38" s="241">
        <f t="shared" si="3"/>
      </c>
      <c r="O38" s="241">
        <f t="shared" si="4"/>
      </c>
      <c r="P38" s="240">
        <f t="shared" si="5"/>
      </c>
      <c r="Q38" s="248"/>
      <c r="R38" s="237"/>
      <c r="S38" s="239">
        <f t="shared" si="6"/>
      </c>
      <c r="T38" s="239">
        <f t="shared" si="7"/>
      </c>
      <c r="U38" s="244">
        <f t="shared" si="8"/>
      </c>
      <c r="V38" s="245">
        <f ca="1" t="shared" si="9"/>
      </c>
      <c r="W38" s="246">
        <f t="shared" si="10"/>
      </c>
      <c r="X38" s="246">
        <f t="shared" si="11"/>
      </c>
      <c r="Y38" s="247"/>
      <c r="Z38" s="248"/>
      <c r="AA38" s="248"/>
      <c r="AB38" s="248"/>
      <c r="AC38" s="248"/>
      <c r="AD38" s="248"/>
      <c r="AE38" s="249"/>
      <c r="AH38" s="252"/>
    </row>
    <row r="39" spans="1:34" s="250" customFormat="1" ht="15" thickBot="1">
      <c r="A39" s="231"/>
      <c r="B39" s="232">
        <v>25</v>
      </c>
      <c r="C39" s="233"/>
      <c r="D39" s="233"/>
      <c r="E39" s="235"/>
      <c r="F39" s="248"/>
      <c r="G39" s="237"/>
      <c r="H39" s="238">
        <f t="shared" si="0"/>
      </c>
      <c r="I39" s="237"/>
      <c r="J39" s="238">
        <f t="shared" si="2"/>
      </c>
      <c r="K39" s="239">
        <f t="shared" si="1"/>
      </c>
      <c r="L39" s="240">
        <f>IF(J39="","",IF(J39&gt;VLOOKUP(F39,rentchart,Rent!$A$3+3,0),"Over Rent",IF(VLOOKUP(F39,rentchart,Rent!$A$3+2,0)&gt;=J39,"Low Rent","High Rent")))</f>
      </c>
      <c r="M39" s="241">
        <f t="shared" si="12"/>
      </c>
      <c r="N39" s="241">
        <f t="shared" si="3"/>
      </c>
      <c r="O39" s="241">
        <f t="shared" si="4"/>
      </c>
      <c r="P39" s="240">
        <f t="shared" si="5"/>
      </c>
      <c r="Q39" s="248"/>
      <c r="R39" s="237"/>
      <c r="S39" s="239">
        <f t="shared" si="6"/>
      </c>
      <c r="T39" s="239">
        <f t="shared" si="7"/>
      </c>
      <c r="U39" s="244">
        <f t="shared" si="8"/>
      </c>
      <c r="V39" s="245">
        <f ca="1" t="shared" si="9"/>
      </c>
      <c r="W39" s="246">
        <f t="shared" si="10"/>
      </c>
      <c r="X39" s="246">
        <f t="shared" si="11"/>
      </c>
      <c r="Y39" s="247"/>
      <c r="Z39" s="248"/>
      <c r="AA39" s="248"/>
      <c r="AB39" s="248"/>
      <c r="AC39" s="248"/>
      <c r="AD39" s="248"/>
      <c r="AE39" s="249"/>
      <c r="AH39" s="252"/>
    </row>
    <row r="40" spans="1:34" s="250" customFormat="1" ht="15">
      <c r="A40" s="231"/>
      <c r="B40" s="232">
        <v>26</v>
      </c>
      <c r="C40" s="233"/>
      <c r="D40" s="233"/>
      <c r="E40" s="235"/>
      <c r="F40" s="248"/>
      <c r="G40" s="237"/>
      <c r="H40" s="238">
        <f t="shared" si="0"/>
      </c>
      <c r="I40" s="237"/>
      <c r="J40" s="238">
        <f t="shared" si="2"/>
      </c>
      <c r="K40" s="239">
        <f t="shared" si="1"/>
      </c>
      <c r="L40" s="240">
        <f>IF(J40="","",IF(J40&gt;VLOOKUP(F40,rentchart,Rent!$A$3+3,0),"Over Rent",IF(VLOOKUP(F40,rentchart,Rent!$A$3+2,0)&gt;=J40,"Low Rent","High Rent")))</f>
      </c>
      <c r="M40" s="241">
        <f t="shared" si="12"/>
      </c>
      <c r="N40" s="241">
        <f t="shared" si="3"/>
      </c>
      <c r="O40" s="241">
        <f t="shared" si="4"/>
      </c>
      <c r="P40" s="240">
        <f t="shared" si="5"/>
      </c>
      <c r="Q40" s="248"/>
      <c r="R40" s="237"/>
      <c r="S40" s="239">
        <f t="shared" si="6"/>
      </c>
      <c r="T40" s="239">
        <f t="shared" si="7"/>
      </c>
      <c r="U40" s="244">
        <f t="shared" si="8"/>
      </c>
      <c r="V40" s="245">
        <f ca="1" t="shared" si="9"/>
      </c>
      <c r="W40" s="246">
        <f t="shared" si="10"/>
      </c>
      <c r="X40" s="246">
        <f t="shared" si="11"/>
      </c>
      <c r="Y40" s="247"/>
      <c r="Z40" s="248"/>
      <c r="AA40" s="248"/>
      <c r="AB40" s="248"/>
      <c r="AC40" s="248"/>
      <c r="AD40" s="248"/>
      <c r="AE40" s="249"/>
      <c r="AH40" s="252"/>
    </row>
    <row r="41" spans="1:34" ht="12.75">
      <c r="A41" s="200"/>
      <c r="B41" s="232">
        <v>27</v>
      </c>
      <c r="C41" s="233"/>
      <c r="D41" s="233"/>
      <c r="E41" s="235"/>
      <c r="F41" s="248"/>
      <c r="G41" s="237"/>
      <c r="H41" s="238">
        <f t="shared" si="0"/>
      </c>
      <c r="I41" s="237"/>
      <c r="J41" s="238">
        <f t="shared" si="2"/>
      </c>
      <c r="K41" s="239">
        <f t="shared" si="1"/>
      </c>
      <c r="L41" s="240">
        <f>IF(J41="","",IF(J41&gt;VLOOKUP(F41,rentchart,Rent!$A$3+3,0),"Over Rent",IF(VLOOKUP(F41,rentchart,Rent!$A$3+2,0)&gt;=J41,"Low Rent","High Rent")))</f>
      </c>
      <c r="M41" s="241">
        <f t="shared" si="12"/>
      </c>
      <c r="N41" s="241">
        <f t="shared" si="3"/>
      </c>
      <c r="O41" s="241">
        <f t="shared" si="4"/>
      </c>
      <c r="P41" s="240">
        <f t="shared" si="5"/>
      </c>
      <c r="Q41" s="248"/>
      <c r="R41" s="237"/>
      <c r="S41" s="239">
        <f t="shared" si="6"/>
      </c>
      <c r="T41" s="239">
        <f t="shared" si="7"/>
      </c>
      <c r="U41" s="244">
        <f t="shared" si="8"/>
      </c>
      <c r="V41" s="245">
        <f ca="1" t="shared" si="9"/>
      </c>
      <c r="W41" s="246">
        <f t="shared" si="10"/>
      </c>
      <c r="X41" s="246">
        <f t="shared" si="11"/>
      </c>
      <c r="Y41" s="247"/>
      <c r="Z41" s="248"/>
      <c r="AA41" s="248"/>
      <c r="AB41" s="248"/>
      <c r="AC41" s="248"/>
      <c r="AD41" s="248"/>
      <c r="AE41" s="205"/>
      <c r="AH41" s="199"/>
    </row>
    <row r="42" spans="1:34" ht="12.75">
      <c r="A42" s="200"/>
      <c r="B42" s="232">
        <v>28</v>
      </c>
      <c r="C42" s="233"/>
      <c r="D42" s="233"/>
      <c r="E42" s="235"/>
      <c r="F42" s="248"/>
      <c r="G42" s="237"/>
      <c r="H42" s="238">
        <f t="shared" si="0"/>
      </c>
      <c r="I42" s="237"/>
      <c r="J42" s="238">
        <f t="shared" si="2"/>
      </c>
      <c r="K42" s="239">
        <f t="shared" si="1"/>
      </c>
      <c r="L42" s="240">
        <f>IF(J42="","",IF(J42&gt;VLOOKUP(F42,rentchart,Rent!$A$3+3,0),"Over Rent",IF(VLOOKUP(F42,rentchart,Rent!$A$3+2,0)&gt;=J42,"Low Rent","High Rent")))</f>
      </c>
      <c r="M42" s="241">
        <f t="shared" si="12"/>
      </c>
      <c r="N42" s="241">
        <f t="shared" si="3"/>
      </c>
      <c r="O42" s="241">
        <f t="shared" si="4"/>
      </c>
      <c r="P42" s="240">
        <f t="shared" si="5"/>
      </c>
      <c r="Q42" s="248"/>
      <c r="R42" s="237"/>
      <c r="S42" s="239">
        <f t="shared" si="6"/>
      </c>
      <c r="T42" s="239">
        <f t="shared" si="7"/>
      </c>
      <c r="U42" s="244">
        <f t="shared" si="8"/>
      </c>
      <c r="V42" s="245">
        <f ca="1" t="shared" si="9"/>
      </c>
      <c r="W42" s="246">
        <f t="shared" si="10"/>
      </c>
      <c r="X42" s="246">
        <f t="shared" si="11"/>
      </c>
      <c r="Y42" s="247"/>
      <c r="Z42" s="248"/>
      <c r="AA42" s="248"/>
      <c r="AB42" s="248"/>
      <c r="AC42" s="248"/>
      <c r="AD42" s="248"/>
      <c r="AE42" s="205"/>
      <c r="AH42" s="199"/>
    </row>
    <row r="43" spans="1:34" ht="12.75">
      <c r="A43" s="200"/>
      <c r="B43" s="232">
        <v>29</v>
      </c>
      <c r="C43" s="233"/>
      <c r="D43" s="233"/>
      <c r="E43" s="235"/>
      <c r="F43" s="248"/>
      <c r="G43" s="237"/>
      <c r="H43" s="238">
        <f t="shared" si="0"/>
      </c>
      <c r="I43" s="237"/>
      <c r="J43" s="238">
        <f t="shared" si="2"/>
      </c>
      <c r="K43" s="239">
        <f t="shared" si="1"/>
      </c>
      <c r="L43" s="240">
        <f>IF(J43="","",IF(J43&gt;VLOOKUP(F43,rentchart,Rent!$A$3+3,0),"Over Rent",IF(VLOOKUP(F43,rentchart,Rent!$A$3+2,0)&gt;=J43,"Low Rent","High Rent")))</f>
      </c>
      <c r="M43" s="241">
        <f t="shared" si="12"/>
      </c>
      <c r="N43" s="241">
        <f t="shared" si="3"/>
      </c>
      <c r="O43" s="241">
        <f t="shared" si="4"/>
      </c>
      <c r="P43" s="240">
        <f t="shared" si="5"/>
      </c>
      <c r="Q43" s="248"/>
      <c r="R43" s="237"/>
      <c r="S43" s="239">
        <f t="shared" si="6"/>
      </c>
      <c r="T43" s="239">
        <f t="shared" si="7"/>
      </c>
      <c r="U43" s="244">
        <f t="shared" si="8"/>
      </c>
      <c r="V43" s="245">
        <f ca="1" t="shared" si="9"/>
      </c>
      <c r="W43" s="246">
        <f t="shared" si="10"/>
      </c>
      <c r="X43" s="246">
        <f t="shared" si="11"/>
      </c>
      <c r="Y43" s="247"/>
      <c r="Z43" s="248"/>
      <c r="AA43" s="248"/>
      <c r="AB43" s="248"/>
      <c r="AC43" s="248"/>
      <c r="AD43" s="248"/>
      <c r="AE43" s="205"/>
      <c r="AH43" s="199"/>
    </row>
    <row r="44" spans="1:34" ht="12.75">
      <c r="A44" s="200"/>
      <c r="B44" s="232">
        <v>30</v>
      </c>
      <c r="C44" s="233"/>
      <c r="D44" s="233"/>
      <c r="E44" s="235"/>
      <c r="F44" s="248"/>
      <c r="G44" s="237"/>
      <c r="H44" s="238">
        <f t="shared" si="0"/>
      </c>
      <c r="I44" s="237"/>
      <c r="J44" s="238">
        <f t="shared" si="2"/>
      </c>
      <c r="K44" s="239">
        <f t="shared" si="1"/>
      </c>
      <c r="L44" s="240">
        <f>IF(J44="","",IF(J44&gt;VLOOKUP(F44,rentchart,Rent!$A$3+3,0),"Over Rent",IF(VLOOKUP(F44,rentchart,Rent!$A$3+2,0)&gt;=J44,"Low Rent","High Rent")))</f>
      </c>
      <c r="M44" s="241">
        <f t="shared" si="12"/>
      </c>
      <c r="N44" s="241">
        <f t="shared" si="3"/>
      </c>
      <c r="O44" s="241">
        <f t="shared" si="4"/>
      </c>
      <c r="P44" s="240">
        <f t="shared" si="5"/>
      </c>
      <c r="Q44" s="248"/>
      <c r="R44" s="237"/>
      <c r="S44" s="239">
        <f t="shared" si="6"/>
      </c>
      <c r="T44" s="239">
        <f t="shared" si="7"/>
      </c>
      <c r="U44" s="244">
        <f t="shared" si="8"/>
      </c>
      <c r="V44" s="245">
        <f ca="1" t="shared" si="9"/>
      </c>
      <c r="W44" s="246">
        <f t="shared" si="10"/>
      </c>
      <c r="X44" s="246">
        <f t="shared" si="11"/>
      </c>
      <c r="Y44" s="247"/>
      <c r="Z44" s="248"/>
      <c r="AA44" s="248"/>
      <c r="AB44" s="248"/>
      <c r="AC44" s="248"/>
      <c r="AD44" s="248"/>
      <c r="AE44" s="205"/>
      <c r="AH44" s="199"/>
    </row>
    <row r="45" spans="1:34" ht="12.75">
      <c r="A45" s="200"/>
      <c r="B45" s="232">
        <v>31</v>
      </c>
      <c r="C45" s="233"/>
      <c r="D45" s="233"/>
      <c r="E45" s="235"/>
      <c r="F45" s="248"/>
      <c r="G45" s="237"/>
      <c r="H45" s="238">
        <f t="shared" si="0"/>
      </c>
      <c r="I45" s="237"/>
      <c r="J45" s="238">
        <f t="shared" si="2"/>
      </c>
      <c r="K45" s="239">
        <f t="shared" si="1"/>
      </c>
      <c r="L45" s="240">
        <f>IF(J45="","",IF(J45&gt;VLOOKUP(F45,rentchart,Rent!$A$3+3,0),"Over Rent",IF(VLOOKUP(F45,rentchart,Rent!$A$3+2,0)&gt;=J45,"Low Rent","High Rent")))</f>
      </c>
      <c r="M45" s="241">
        <f t="shared" si="12"/>
      </c>
      <c r="N45" s="241">
        <f t="shared" si="3"/>
      </c>
      <c r="O45" s="241">
        <f t="shared" si="4"/>
      </c>
      <c r="P45" s="240">
        <f t="shared" si="5"/>
      </c>
      <c r="Q45" s="248"/>
      <c r="R45" s="237"/>
      <c r="S45" s="239">
        <f t="shared" si="6"/>
      </c>
      <c r="T45" s="239">
        <f t="shared" si="7"/>
      </c>
      <c r="U45" s="244">
        <f t="shared" si="8"/>
      </c>
      <c r="V45" s="245">
        <f ca="1" t="shared" si="9"/>
      </c>
      <c r="W45" s="246">
        <f t="shared" si="10"/>
      </c>
      <c r="X45" s="246">
        <f t="shared" si="11"/>
      </c>
      <c r="Y45" s="247"/>
      <c r="Z45" s="248"/>
      <c r="AA45" s="248"/>
      <c r="AB45" s="248"/>
      <c r="AC45" s="248"/>
      <c r="AD45" s="248"/>
      <c r="AE45" s="205"/>
      <c r="AH45" s="199"/>
    </row>
    <row r="46" spans="1:34" ht="12.75">
      <c r="A46" s="200"/>
      <c r="B46" s="232">
        <v>32</v>
      </c>
      <c r="C46" s="233"/>
      <c r="D46" s="233"/>
      <c r="E46" s="235"/>
      <c r="F46" s="248"/>
      <c r="G46" s="237"/>
      <c r="H46" s="238">
        <f t="shared" si="0"/>
      </c>
      <c r="I46" s="237"/>
      <c r="J46" s="238">
        <f t="shared" si="2"/>
      </c>
      <c r="K46" s="239">
        <f t="shared" si="1"/>
      </c>
      <c r="L46" s="240">
        <f>IF(J46="","",IF(J46&gt;VLOOKUP(F46,rentchart,Rent!$A$3+3,0),"Over Rent",IF(VLOOKUP(F46,rentchart,Rent!$A$3+2,0)&gt;=J46,"Low Rent","High Rent")))</f>
      </c>
      <c r="M46" s="241">
        <f t="shared" si="12"/>
      </c>
      <c r="N46" s="241">
        <f t="shared" si="3"/>
      </c>
      <c r="O46" s="241">
        <f t="shared" si="4"/>
      </c>
      <c r="P46" s="240">
        <f t="shared" si="5"/>
      </c>
      <c r="Q46" s="248"/>
      <c r="R46" s="237"/>
      <c r="S46" s="239">
        <f t="shared" si="6"/>
      </c>
      <c r="T46" s="239">
        <f t="shared" si="7"/>
      </c>
      <c r="U46" s="244">
        <f t="shared" si="8"/>
      </c>
      <c r="V46" s="245">
        <f ca="1" t="shared" si="9"/>
      </c>
      <c r="W46" s="246">
        <f t="shared" si="10"/>
      </c>
      <c r="X46" s="246">
        <f t="shared" si="11"/>
      </c>
      <c r="Y46" s="247"/>
      <c r="Z46" s="248"/>
      <c r="AA46" s="248"/>
      <c r="AB46" s="248"/>
      <c r="AC46" s="248"/>
      <c r="AD46" s="248"/>
      <c r="AE46" s="205"/>
      <c r="AH46" s="199"/>
    </row>
    <row r="47" spans="1:34" ht="12.75">
      <c r="A47" s="200"/>
      <c r="B47" s="232">
        <v>33</v>
      </c>
      <c r="C47" s="233"/>
      <c r="D47" s="233"/>
      <c r="E47" s="235"/>
      <c r="F47" s="248"/>
      <c r="G47" s="237"/>
      <c r="H47" s="238">
        <f aca="true" t="shared" si="13" ref="H47:H78">IF(E47="","",VLOOKUP(E47,UtilityCalc,F47+2))</f>
      </c>
      <c r="I47" s="237"/>
      <c r="J47" s="238">
        <f t="shared" si="2"/>
      </c>
      <c r="K47" s="239">
        <f aca="true" t="shared" si="14" ref="K47:K78">IF(J47="","",VLOOKUP(F47,rentchart,3))</f>
      </c>
      <c r="L47" s="240">
        <f>IF(J47="","",IF(J47&gt;VLOOKUP(F47,rentchart,Rent!$A$3+3,0),"Over Rent",IF(VLOOKUP(F47,rentchart,Rent!$A$3+2,0)&gt;=J47,"Low Rent","High Rent")))</f>
      </c>
      <c r="M47" s="241">
        <f t="shared" si="12"/>
      </c>
      <c r="N47" s="241">
        <f t="shared" si="3"/>
      </c>
      <c r="O47" s="241">
        <f t="shared" si="4"/>
      </c>
      <c r="P47" s="240">
        <f t="shared" si="5"/>
      </c>
      <c r="Q47" s="248"/>
      <c r="R47" s="237"/>
      <c r="S47" s="239">
        <f aca="true" t="shared" si="15" ref="S47:S78">IF(R47="","",VLOOKUP(Q47,low_income,2))</f>
      </c>
      <c r="T47" s="239">
        <f t="shared" si="7"/>
      </c>
      <c r="U47" s="244">
        <f t="shared" si="8"/>
      </c>
      <c r="V47" s="245">
        <f aca="true" ca="1" t="shared" si="16" ref="V47:V78">IF(Q47="","",(MATCH((R47-1),OFFSET(familysize,Q47,0),1)+1)/100)</f>
      </c>
      <c r="W47" s="246">
        <f t="shared" si="10"/>
      </c>
      <c r="X47" s="246">
        <f t="shared" si="11"/>
      </c>
      <c r="Y47" s="247"/>
      <c r="Z47" s="248"/>
      <c r="AA47" s="248"/>
      <c r="AB47" s="248"/>
      <c r="AC47" s="248"/>
      <c r="AD47" s="248"/>
      <c r="AE47" s="205"/>
      <c r="AH47" s="199"/>
    </row>
    <row r="48" spans="1:34" ht="12.75">
      <c r="A48" s="200"/>
      <c r="B48" s="232">
        <v>34</v>
      </c>
      <c r="C48" s="233"/>
      <c r="D48" s="233"/>
      <c r="E48" s="235"/>
      <c r="F48" s="248"/>
      <c r="G48" s="237"/>
      <c r="H48" s="238">
        <f t="shared" si="13"/>
      </c>
      <c r="I48" s="237"/>
      <c r="J48" s="238">
        <f t="shared" si="2"/>
      </c>
      <c r="K48" s="239">
        <f t="shared" si="14"/>
      </c>
      <c r="L48" s="240">
        <f>IF(J48="","",IF(J48&gt;VLOOKUP(F48,rentchart,Rent!$A$3+3,0),"Over Rent",IF(VLOOKUP(F48,rentchart,Rent!$A$3+2,0)&gt;=J48,"Low Rent","High Rent")))</f>
      </c>
      <c r="M48" s="241">
        <f t="shared" si="12"/>
      </c>
      <c r="N48" s="241">
        <f t="shared" si="3"/>
      </c>
      <c r="O48" s="241">
        <f t="shared" si="4"/>
      </c>
      <c r="P48" s="240">
        <f t="shared" si="5"/>
      </c>
      <c r="Q48" s="248"/>
      <c r="R48" s="237"/>
      <c r="S48" s="239">
        <f t="shared" si="15"/>
      </c>
      <c r="T48" s="239">
        <f t="shared" si="7"/>
      </c>
      <c r="U48" s="244">
        <f t="shared" si="8"/>
      </c>
      <c r="V48" s="245">
        <f ca="1" t="shared" si="16"/>
      </c>
      <c r="W48" s="246">
        <f t="shared" si="10"/>
      </c>
      <c r="X48" s="246">
        <f t="shared" si="11"/>
      </c>
      <c r="Y48" s="247"/>
      <c r="Z48" s="248"/>
      <c r="AA48" s="248"/>
      <c r="AB48" s="248"/>
      <c r="AC48" s="248"/>
      <c r="AD48" s="248"/>
      <c r="AE48" s="205"/>
      <c r="AH48" s="199"/>
    </row>
    <row r="49" spans="1:34" ht="12.75">
      <c r="A49" s="200"/>
      <c r="B49" s="232">
        <v>35</v>
      </c>
      <c r="C49" s="233"/>
      <c r="D49" s="233"/>
      <c r="E49" s="235"/>
      <c r="F49" s="248"/>
      <c r="G49" s="237"/>
      <c r="H49" s="238">
        <f t="shared" si="13"/>
      </c>
      <c r="I49" s="237"/>
      <c r="J49" s="238">
        <f t="shared" si="2"/>
      </c>
      <c r="K49" s="239">
        <f t="shared" si="14"/>
      </c>
      <c r="L49" s="240">
        <f>IF(J49="","",IF(J49&gt;VLOOKUP(F49,rentchart,Rent!$A$3+3,0),"Over Rent",IF(VLOOKUP(F49,rentchart,Rent!$A$3+2,0)&gt;=J49,"Low Rent","High Rent")))</f>
      </c>
      <c r="M49" s="241">
        <f t="shared" si="12"/>
      </c>
      <c r="N49" s="241">
        <f t="shared" si="3"/>
      </c>
      <c r="O49" s="241">
        <f t="shared" si="4"/>
      </c>
      <c r="P49" s="240">
        <f t="shared" si="5"/>
      </c>
      <c r="Q49" s="248"/>
      <c r="R49" s="237"/>
      <c r="S49" s="239">
        <f t="shared" si="15"/>
      </c>
      <c r="T49" s="239">
        <f t="shared" si="7"/>
      </c>
      <c r="U49" s="244">
        <f t="shared" si="8"/>
      </c>
      <c r="V49" s="245">
        <f ca="1" t="shared" si="16"/>
      </c>
      <c r="W49" s="246">
        <f t="shared" si="10"/>
      </c>
      <c r="X49" s="246">
        <f t="shared" si="11"/>
      </c>
      <c r="Y49" s="247"/>
      <c r="Z49" s="248"/>
      <c r="AA49" s="248"/>
      <c r="AB49" s="248"/>
      <c r="AC49" s="248"/>
      <c r="AD49" s="248"/>
      <c r="AE49" s="205"/>
      <c r="AH49" s="199"/>
    </row>
    <row r="50" spans="1:34" ht="12.75">
      <c r="A50" s="200"/>
      <c r="B50" s="232">
        <v>36</v>
      </c>
      <c r="C50" s="233"/>
      <c r="D50" s="233"/>
      <c r="E50" s="235"/>
      <c r="F50" s="248"/>
      <c r="G50" s="237"/>
      <c r="H50" s="238">
        <f t="shared" si="13"/>
      </c>
      <c r="I50" s="237"/>
      <c r="J50" s="238">
        <f t="shared" si="2"/>
      </c>
      <c r="K50" s="239">
        <f t="shared" si="14"/>
      </c>
      <c r="L50" s="240">
        <f>IF(J50="","",IF(J50&gt;VLOOKUP(F50,rentchart,Rent!$A$3+3,0),"Over Rent",IF(VLOOKUP(F50,rentchart,Rent!$A$3+2,0)&gt;=J50,"Low Rent","High Rent")))</f>
      </c>
      <c r="M50" s="241">
        <f t="shared" si="12"/>
      </c>
      <c r="N50" s="241">
        <f t="shared" si="3"/>
      </c>
      <c r="O50" s="241">
        <f t="shared" si="4"/>
      </c>
      <c r="P50" s="240">
        <f t="shared" si="5"/>
      </c>
      <c r="Q50" s="248"/>
      <c r="R50" s="237"/>
      <c r="S50" s="239">
        <f t="shared" si="15"/>
      </c>
      <c r="T50" s="239">
        <f t="shared" si="7"/>
      </c>
      <c r="U50" s="244">
        <f t="shared" si="8"/>
      </c>
      <c r="V50" s="245">
        <f ca="1" t="shared" si="16"/>
      </c>
      <c r="W50" s="246">
        <f t="shared" si="10"/>
      </c>
      <c r="X50" s="246">
        <f t="shared" si="11"/>
      </c>
      <c r="Y50" s="247"/>
      <c r="Z50" s="248"/>
      <c r="AA50" s="248"/>
      <c r="AB50" s="248"/>
      <c r="AC50" s="248"/>
      <c r="AD50" s="248"/>
      <c r="AE50" s="205"/>
      <c r="AH50" s="199"/>
    </row>
    <row r="51" spans="1:34" ht="12.75">
      <c r="A51" s="200"/>
      <c r="B51" s="232">
        <v>37</v>
      </c>
      <c r="C51" s="233"/>
      <c r="D51" s="233"/>
      <c r="E51" s="235"/>
      <c r="F51" s="248"/>
      <c r="G51" s="237"/>
      <c r="H51" s="238">
        <f t="shared" si="13"/>
      </c>
      <c r="I51" s="237"/>
      <c r="J51" s="238">
        <f t="shared" si="2"/>
      </c>
      <c r="K51" s="239">
        <f t="shared" si="14"/>
      </c>
      <c r="L51" s="240">
        <f>IF(J51="","",IF(J51&gt;VLOOKUP(F51,rentchart,Rent!$A$3+3,0),"Over Rent",IF(VLOOKUP(F51,rentchart,Rent!$A$3+2,0)&gt;=J51,"Low Rent","High Rent")))</f>
      </c>
      <c r="M51" s="241">
        <f t="shared" si="12"/>
      </c>
      <c r="N51" s="241">
        <f t="shared" si="3"/>
      </c>
      <c r="O51" s="241">
        <f t="shared" si="4"/>
      </c>
      <c r="P51" s="240">
        <f t="shared" si="5"/>
      </c>
      <c r="Q51" s="248"/>
      <c r="R51" s="237"/>
      <c r="S51" s="239">
        <f t="shared" si="15"/>
      </c>
      <c r="T51" s="239">
        <f t="shared" si="7"/>
      </c>
      <c r="U51" s="244">
        <f t="shared" si="8"/>
      </c>
      <c r="V51" s="245">
        <f ca="1" t="shared" si="16"/>
      </c>
      <c r="W51" s="246">
        <f t="shared" si="10"/>
      </c>
      <c r="X51" s="246">
        <f t="shared" si="11"/>
      </c>
      <c r="Y51" s="247"/>
      <c r="Z51" s="248"/>
      <c r="AA51" s="248"/>
      <c r="AB51" s="248"/>
      <c r="AC51" s="248"/>
      <c r="AD51" s="248"/>
      <c r="AE51" s="205"/>
      <c r="AH51" s="199"/>
    </row>
    <row r="52" spans="1:34" ht="12.75">
      <c r="A52" s="200"/>
      <c r="B52" s="232">
        <v>38</v>
      </c>
      <c r="C52" s="233"/>
      <c r="D52" s="233"/>
      <c r="E52" s="235"/>
      <c r="F52" s="248"/>
      <c r="G52" s="237"/>
      <c r="H52" s="238">
        <f t="shared" si="13"/>
      </c>
      <c r="I52" s="237"/>
      <c r="J52" s="238">
        <f t="shared" si="2"/>
      </c>
      <c r="K52" s="239">
        <f t="shared" si="14"/>
      </c>
      <c r="L52" s="240">
        <f>IF(J52="","",IF(J52&gt;VLOOKUP(F52,rentchart,Rent!$A$3+3,0),"Over Rent",IF(VLOOKUP(F52,rentchart,Rent!$A$3+2,0)&gt;=J52,"Low Rent","High Rent")))</f>
      </c>
      <c r="M52" s="241">
        <f t="shared" si="12"/>
      </c>
      <c r="N52" s="241">
        <f t="shared" si="3"/>
      </c>
      <c r="O52" s="241">
        <f t="shared" si="4"/>
      </c>
      <c r="P52" s="240">
        <f t="shared" si="5"/>
      </c>
      <c r="Q52" s="248"/>
      <c r="R52" s="237"/>
      <c r="S52" s="239">
        <f t="shared" si="15"/>
      </c>
      <c r="T52" s="239">
        <f t="shared" si="7"/>
      </c>
      <c r="U52" s="244">
        <f t="shared" si="8"/>
      </c>
      <c r="V52" s="245">
        <f ca="1" t="shared" si="16"/>
      </c>
      <c r="W52" s="246">
        <f t="shared" si="10"/>
      </c>
      <c r="X52" s="246">
        <f t="shared" si="11"/>
      </c>
      <c r="Y52" s="247"/>
      <c r="Z52" s="248"/>
      <c r="AA52" s="248"/>
      <c r="AB52" s="248"/>
      <c r="AC52" s="248"/>
      <c r="AD52" s="248"/>
      <c r="AE52" s="205"/>
      <c r="AH52" s="199"/>
    </row>
    <row r="53" spans="1:34" ht="12.75">
      <c r="A53" s="200"/>
      <c r="B53" s="232">
        <v>39</v>
      </c>
      <c r="C53" s="233"/>
      <c r="D53" s="233"/>
      <c r="E53" s="235"/>
      <c r="F53" s="248"/>
      <c r="G53" s="237"/>
      <c r="H53" s="238">
        <f t="shared" si="13"/>
      </c>
      <c r="I53" s="237"/>
      <c r="J53" s="238">
        <f t="shared" si="2"/>
      </c>
      <c r="K53" s="239">
        <f t="shared" si="14"/>
      </c>
      <c r="L53" s="240">
        <f>IF(J53="","",IF(J53&gt;VLOOKUP(F53,rentchart,Rent!$A$3+3,0),"Over Rent",IF(VLOOKUP(F53,rentchart,Rent!$A$3+2,0)&gt;=J53,"Low Rent","High Rent")))</f>
      </c>
      <c r="M53" s="241">
        <f t="shared" si="12"/>
      </c>
      <c r="N53" s="241">
        <f t="shared" si="3"/>
      </c>
      <c r="O53" s="241">
        <f t="shared" si="4"/>
      </c>
      <c r="P53" s="240">
        <f t="shared" si="5"/>
      </c>
      <c r="Q53" s="248"/>
      <c r="R53" s="237"/>
      <c r="S53" s="239">
        <f t="shared" si="15"/>
      </c>
      <c r="T53" s="239">
        <f t="shared" si="7"/>
      </c>
      <c r="U53" s="244">
        <f t="shared" si="8"/>
      </c>
      <c r="V53" s="245">
        <f ca="1" t="shared" si="16"/>
      </c>
      <c r="W53" s="246">
        <f t="shared" si="10"/>
      </c>
      <c r="X53" s="246">
        <f t="shared" si="11"/>
      </c>
      <c r="Y53" s="247"/>
      <c r="Z53" s="248"/>
      <c r="AA53" s="248"/>
      <c r="AB53" s="248"/>
      <c r="AC53" s="248"/>
      <c r="AD53" s="248"/>
      <c r="AE53" s="205"/>
      <c r="AH53" s="199"/>
    </row>
    <row r="54" spans="1:34" ht="12.75">
      <c r="A54" s="200"/>
      <c r="B54" s="232">
        <v>40</v>
      </c>
      <c r="C54" s="233"/>
      <c r="D54" s="233"/>
      <c r="E54" s="235"/>
      <c r="F54" s="248"/>
      <c r="G54" s="237"/>
      <c r="H54" s="238">
        <f t="shared" si="13"/>
      </c>
      <c r="I54" s="237"/>
      <c r="J54" s="238">
        <f t="shared" si="2"/>
      </c>
      <c r="K54" s="239">
        <f t="shared" si="14"/>
      </c>
      <c r="L54" s="240">
        <f>IF(J54="","",IF(J54&gt;VLOOKUP(F54,rentchart,Rent!$A$3+3,0),"Over Rent",IF(VLOOKUP(F54,rentchart,Rent!$A$3+2,0)&gt;=J54,"Low Rent","High Rent")))</f>
      </c>
      <c r="M54" s="241">
        <f t="shared" si="12"/>
      </c>
      <c r="N54" s="241">
        <f t="shared" si="3"/>
      </c>
      <c r="O54" s="241">
        <f t="shared" si="4"/>
      </c>
      <c r="P54" s="240">
        <f t="shared" si="5"/>
      </c>
      <c r="Q54" s="248"/>
      <c r="R54" s="237"/>
      <c r="S54" s="239">
        <f t="shared" si="15"/>
      </c>
      <c r="T54" s="239">
        <f t="shared" si="7"/>
      </c>
      <c r="U54" s="244">
        <f t="shared" si="8"/>
      </c>
      <c r="V54" s="245">
        <f ca="1" t="shared" si="16"/>
      </c>
      <c r="W54" s="246">
        <f t="shared" si="10"/>
      </c>
      <c r="X54" s="246">
        <f t="shared" si="11"/>
      </c>
      <c r="Y54" s="247"/>
      <c r="Z54" s="248"/>
      <c r="AA54" s="248"/>
      <c r="AB54" s="248"/>
      <c r="AC54" s="248"/>
      <c r="AD54" s="248"/>
      <c r="AE54" s="205"/>
      <c r="AH54" s="199"/>
    </row>
    <row r="55" spans="1:34" ht="12.75">
      <c r="A55" s="200"/>
      <c r="B55" s="232">
        <v>41</v>
      </c>
      <c r="C55" s="233"/>
      <c r="D55" s="233"/>
      <c r="E55" s="235"/>
      <c r="F55" s="248"/>
      <c r="G55" s="237"/>
      <c r="H55" s="238">
        <f t="shared" si="13"/>
      </c>
      <c r="I55" s="237"/>
      <c r="J55" s="238">
        <f t="shared" si="2"/>
      </c>
      <c r="K55" s="239">
        <f t="shared" si="14"/>
      </c>
      <c r="L55" s="240">
        <f>IF(J55="","",IF(J55&gt;VLOOKUP(F55,rentchart,Rent!$A$3+3,0),"Over Rent",IF(VLOOKUP(F55,rentchart,Rent!$A$3+2,0)&gt;=J55,"Low Rent","High Rent")))</f>
      </c>
      <c r="M55" s="241">
        <f t="shared" si="12"/>
      </c>
      <c r="N55" s="241">
        <f t="shared" si="3"/>
      </c>
      <c r="O55" s="241">
        <f t="shared" si="4"/>
      </c>
      <c r="P55" s="240">
        <f t="shared" si="5"/>
      </c>
      <c r="Q55" s="248"/>
      <c r="R55" s="237"/>
      <c r="S55" s="239">
        <f t="shared" si="15"/>
      </c>
      <c r="T55" s="239">
        <f t="shared" si="7"/>
      </c>
      <c r="U55" s="244">
        <f t="shared" si="8"/>
      </c>
      <c r="V55" s="245">
        <f ca="1" t="shared" si="16"/>
      </c>
      <c r="W55" s="246">
        <f t="shared" si="10"/>
      </c>
      <c r="X55" s="246">
        <f t="shared" si="11"/>
      </c>
      <c r="Y55" s="247"/>
      <c r="Z55" s="248"/>
      <c r="AA55" s="248"/>
      <c r="AB55" s="248"/>
      <c r="AC55" s="248"/>
      <c r="AD55" s="248"/>
      <c r="AE55" s="205"/>
      <c r="AH55" s="199"/>
    </row>
    <row r="56" spans="1:34" ht="12.75">
      <c r="A56" s="200"/>
      <c r="B56" s="232">
        <v>42</v>
      </c>
      <c r="C56" s="233"/>
      <c r="D56" s="233"/>
      <c r="E56" s="235"/>
      <c r="F56" s="248"/>
      <c r="G56" s="237"/>
      <c r="H56" s="238">
        <f t="shared" si="13"/>
      </c>
      <c r="I56" s="237"/>
      <c r="J56" s="238">
        <f t="shared" si="2"/>
      </c>
      <c r="K56" s="239">
        <f t="shared" si="14"/>
      </c>
      <c r="L56" s="240">
        <f>IF(J56="","",IF(J56&gt;VLOOKUP(F56,rentchart,Rent!$A$3+3,0),"Over Rent",IF(VLOOKUP(F56,rentchart,Rent!$A$3+2,0)&gt;=J56,"Low Rent","High Rent")))</f>
      </c>
      <c r="M56" s="241">
        <f t="shared" si="12"/>
      </c>
      <c r="N56" s="241">
        <f t="shared" si="3"/>
      </c>
      <c r="O56" s="241">
        <f t="shared" si="4"/>
      </c>
      <c r="P56" s="240">
        <f t="shared" si="5"/>
      </c>
      <c r="Q56" s="248"/>
      <c r="R56" s="237"/>
      <c r="S56" s="239">
        <f t="shared" si="15"/>
      </c>
      <c r="T56" s="239">
        <f t="shared" si="7"/>
      </c>
      <c r="U56" s="244">
        <f t="shared" si="8"/>
      </c>
      <c r="V56" s="245">
        <f ca="1" t="shared" si="16"/>
      </c>
      <c r="W56" s="246">
        <f t="shared" si="10"/>
      </c>
      <c r="X56" s="246">
        <f t="shared" si="11"/>
      </c>
      <c r="Y56" s="247"/>
      <c r="Z56" s="248"/>
      <c r="AA56" s="248"/>
      <c r="AB56" s="248"/>
      <c r="AC56" s="248"/>
      <c r="AD56" s="248"/>
      <c r="AE56" s="205"/>
      <c r="AH56" s="199"/>
    </row>
    <row r="57" spans="1:34" ht="12.75">
      <c r="A57" s="200"/>
      <c r="B57" s="232">
        <v>43</v>
      </c>
      <c r="C57" s="233"/>
      <c r="D57" s="233"/>
      <c r="E57" s="235"/>
      <c r="F57" s="248"/>
      <c r="G57" s="237"/>
      <c r="H57" s="238">
        <f t="shared" si="13"/>
      </c>
      <c r="I57" s="237"/>
      <c r="J57" s="238">
        <f t="shared" si="2"/>
      </c>
      <c r="K57" s="239">
        <f t="shared" si="14"/>
      </c>
      <c r="L57" s="240">
        <f>IF(J57="","",IF(J57&gt;VLOOKUP(F57,rentchart,Rent!$A$3+3,0),"Over Rent",IF(VLOOKUP(F57,rentchart,Rent!$A$3+2,0)&gt;=J57,"Low Rent","High Rent")))</f>
      </c>
      <c r="M57" s="241">
        <f t="shared" si="12"/>
      </c>
      <c r="N57" s="241">
        <f t="shared" si="3"/>
      </c>
      <c r="O57" s="241">
        <f t="shared" si="4"/>
      </c>
      <c r="P57" s="240">
        <f t="shared" si="5"/>
      </c>
      <c r="Q57" s="248"/>
      <c r="R57" s="237"/>
      <c r="S57" s="239">
        <f t="shared" si="15"/>
      </c>
      <c r="T57" s="239">
        <f t="shared" si="7"/>
      </c>
      <c r="U57" s="244">
        <f t="shared" si="8"/>
      </c>
      <c r="V57" s="245">
        <f ca="1" t="shared" si="16"/>
      </c>
      <c r="W57" s="246">
        <f t="shared" si="10"/>
      </c>
      <c r="X57" s="246">
        <f t="shared" si="11"/>
      </c>
      <c r="Y57" s="247"/>
      <c r="Z57" s="248"/>
      <c r="AA57" s="248"/>
      <c r="AB57" s="248"/>
      <c r="AC57" s="248"/>
      <c r="AD57" s="248"/>
      <c r="AE57" s="205"/>
      <c r="AH57" s="199"/>
    </row>
    <row r="58" spans="1:34" ht="12.75">
      <c r="A58" s="200"/>
      <c r="B58" s="232">
        <v>44</v>
      </c>
      <c r="C58" s="233"/>
      <c r="D58" s="233"/>
      <c r="E58" s="235"/>
      <c r="F58" s="248"/>
      <c r="G58" s="237"/>
      <c r="H58" s="238">
        <f t="shared" si="13"/>
      </c>
      <c r="I58" s="237"/>
      <c r="J58" s="238">
        <f t="shared" si="2"/>
      </c>
      <c r="K58" s="239">
        <f t="shared" si="14"/>
      </c>
      <c r="L58" s="240">
        <f>IF(J58="","",IF(J58&gt;VLOOKUP(F58,rentchart,Rent!$A$3+3,0),"Over Rent",IF(VLOOKUP(F58,rentchart,Rent!$A$3+2,0)&gt;=J58,"Low Rent","High Rent")))</f>
      </c>
      <c r="M58" s="241">
        <f t="shared" si="12"/>
      </c>
      <c r="N58" s="241">
        <f t="shared" si="3"/>
      </c>
      <c r="O58" s="241">
        <f t="shared" si="4"/>
      </c>
      <c r="P58" s="240">
        <f t="shared" si="5"/>
      </c>
      <c r="Q58" s="248"/>
      <c r="R58" s="237"/>
      <c r="S58" s="239">
        <f t="shared" si="15"/>
      </c>
      <c r="T58" s="239">
        <f t="shared" si="7"/>
      </c>
      <c r="U58" s="244">
        <f t="shared" si="8"/>
      </c>
      <c r="V58" s="245">
        <f ca="1" t="shared" si="16"/>
      </c>
      <c r="W58" s="246">
        <f t="shared" si="10"/>
      </c>
      <c r="X58" s="246">
        <f t="shared" si="11"/>
      </c>
      <c r="Y58" s="247"/>
      <c r="Z58" s="248"/>
      <c r="AA58" s="248"/>
      <c r="AB58" s="248"/>
      <c r="AC58" s="248"/>
      <c r="AD58" s="248"/>
      <c r="AE58" s="205"/>
      <c r="AH58" s="199"/>
    </row>
    <row r="59" spans="1:34" ht="12.75">
      <c r="A59" s="200"/>
      <c r="B59" s="232">
        <v>45</v>
      </c>
      <c r="C59" s="233"/>
      <c r="D59" s="233"/>
      <c r="E59" s="235"/>
      <c r="F59" s="248"/>
      <c r="G59" s="237"/>
      <c r="H59" s="238">
        <f t="shared" si="13"/>
      </c>
      <c r="I59" s="237"/>
      <c r="J59" s="238">
        <f t="shared" si="2"/>
      </c>
      <c r="K59" s="239">
        <f t="shared" si="14"/>
      </c>
      <c r="L59" s="240">
        <f>IF(J59="","",IF(J59&gt;VLOOKUP(F59,rentchart,Rent!$A$3+3,0),"Over Rent",IF(VLOOKUP(F59,rentchart,Rent!$A$3+2,0)&gt;=J59,"Low Rent","High Rent")))</f>
      </c>
      <c r="M59" s="241">
        <f t="shared" si="12"/>
      </c>
      <c r="N59" s="241">
        <f t="shared" si="3"/>
      </c>
      <c r="O59" s="241">
        <f t="shared" si="4"/>
      </c>
      <c r="P59" s="240">
        <f t="shared" si="5"/>
      </c>
      <c r="Q59" s="248"/>
      <c r="R59" s="237"/>
      <c r="S59" s="239">
        <f t="shared" si="15"/>
      </c>
      <c r="T59" s="239">
        <f t="shared" si="7"/>
      </c>
      <c r="U59" s="244">
        <f t="shared" si="8"/>
      </c>
      <c r="V59" s="245">
        <f ca="1" t="shared" si="16"/>
      </c>
      <c r="W59" s="246">
        <f t="shared" si="10"/>
      </c>
      <c r="X59" s="246">
        <f t="shared" si="11"/>
      </c>
      <c r="Y59" s="247"/>
      <c r="Z59" s="248"/>
      <c r="AA59" s="248"/>
      <c r="AB59" s="248"/>
      <c r="AC59" s="248"/>
      <c r="AD59" s="248"/>
      <c r="AE59" s="205"/>
      <c r="AH59" s="199"/>
    </row>
    <row r="60" spans="1:34" ht="12.75">
      <c r="A60" s="200"/>
      <c r="B60" s="232">
        <v>46</v>
      </c>
      <c r="C60" s="233"/>
      <c r="D60" s="233"/>
      <c r="E60" s="235"/>
      <c r="F60" s="248"/>
      <c r="G60" s="237"/>
      <c r="H60" s="238">
        <f t="shared" si="13"/>
      </c>
      <c r="I60" s="237"/>
      <c r="J60" s="238">
        <f t="shared" si="2"/>
      </c>
      <c r="K60" s="239">
        <f t="shared" si="14"/>
      </c>
      <c r="L60" s="240">
        <f>IF(J60="","",IF(J60&gt;VLOOKUP(F60,rentchart,Rent!$A$3+3,0),"Over Rent",IF(VLOOKUP(F60,rentchart,Rent!$A$3+2,0)&gt;=J60,"Low Rent","High Rent")))</f>
      </c>
      <c r="M60" s="241">
        <f t="shared" si="12"/>
      </c>
      <c r="N60" s="241">
        <f t="shared" si="3"/>
      </c>
      <c r="O60" s="241">
        <f t="shared" si="4"/>
      </c>
      <c r="P60" s="240">
        <f t="shared" si="5"/>
      </c>
      <c r="Q60" s="248"/>
      <c r="R60" s="237"/>
      <c r="S60" s="239">
        <f t="shared" si="15"/>
      </c>
      <c r="T60" s="239">
        <f t="shared" si="7"/>
      </c>
      <c r="U60" s="244">
        <f t="shared" si="8"/>
      </c>
      <c r="V60" s="245">
        <f ca="1" t="shared" si="16"/>
      </c>
      <c r="W60" s="246">
        <f t="shared" si="10"/>
      </c>
      <c r="X60" s="246">
        <f t="shared" si="11"/>
      </c>
      <c r="Y60" s="247"/>
      <c r="Z60" s="248"/>
      <c r="AA60" s="248"/>
      <c r="AB60" s="248"/>
      <c r="AC60" s="248"/>
      <c r="AD60" s="248"/>
      <c r="AE60" s="205"/>
      <c r="AH60" s="199"/>
    </row>
    <row r="61" spans="1:34" ht="12.75">
      <c r="A61" s="200"/>
      <c r="B61" s="232">
        <v>47</v>
      </c>
      <c r="C61" s="233"/>
      <c r="D61" s="233"/>
      <c r="E61" s="235"/>
      <c r="F61" s="248"/>
      <c r="G61" s="237"/>
      <c r="H61" s="238">
        <f t="shared" si="13"/>
      </c>
      <c r="I61" s="237"/>
      <c r="J61" s="238">
        <f t="shared" si="2"/>
      </c>
      <c r="K61" s="239">
        <f t="shared" si="14"/>
      </c>
      <c r="L61" s="240">
        <f>IF(J61="","",IF(J61&gt;VLOOKUP(F61,rentchart,Rent!$A$3+3,0),"Over Rent",IF(VLOOKUP(F61,rentchart,Rent!$A$3+2,0)&gt;=J61,"Low Rent","High Rent")))</f>
      </c>
      <c r="M61" s="241">
        <f t="shared" si="12"/>
      </c>
      <c r="N61" s="241">
        <f t="shared" si="3"/>
      </c>
      <c r="O61" s="241">
        <f t="shared" si="4"/>
      </c>
      <c r="P61" s="240">
        <f t="shared" si="5"/>
      </c>
      <c r="Q61" s="248"/>
      <c r="R61" s="237"/>
      <c r="S61" s="239">
        <f t="shared" si="15"/>
      </c>
      <c r="T61" s="239">
        <f t="shared" si="7"/>
      </c>
      <c r="U61" s="244">
        <f t="shared" si="8"/>
      </c>
      <c r="V61" s="245">
        <f ca="1" t="shared" si="16"/>
      </c>
      <c r="W61" s="246">
        <f t="shared" si="10"/>
      </c>
      <c r="X61" s="246">
        <f t="shared" si="11"/>
      </c>
      <c r="Y61" s="247"/>
      <c r="Z61" s="248"/>
      <c r="AA61" s="248"/>
      <c r="AB61" s="248"/>
      <c r="AC61" s="248"/>
      <c r="AD61" s="248"/>
      <c r="AE61" s="205"/>
      <c r="AH61" s="199"/>
    </row>
    <row r="62" spans="1:34" ht="12.75">
      <c r="A62" s="200"/>
      <c r="B62" s="232">
        <v>48</v>
      </c>
      <c r="C62" s="233"/>
      <c r="D62" s="233"/>
      <c r="E62" s="235"/>
      <c r="F62" s="248"/>
      <c r="G62" s="237"/>
      <c r="H62" s="238">
        <f t="shared" si="13"/>
      </c>
      <c r="I62" s="237"/>
      <c r="J62" s="238">
        <f t="shared" si="2"/>
      </c>
      <c r="K62" s="239">
        <f t="shared" si="14"/>
      </c>
      <c r="L62" s="240">
        <f>IF(J62="","",IF(J62&gt;VLOOKUP(F62,rentchart,Rent!$A$3+3,0),"Over Rent",IF(VLOOKUP(F62,rentchart,Rent!$A$3+2,0)&gt;=J62,"Low Rent","High Rent")))</f>
      </c>
      <c r="M62" s="241">
        <f t="shared" si="12"/>
      </c>
      <c r="N62" s="241">
        <f t="shared" si="3"/>
      </c>
      <c r="O62" s="241">
        <f t="shared" si="4"/>
      </c>
      <c r="P62" s="240">
        <f t="shared" si="5"/>
      </c>
      <c r="Q62" s="248"/>
      <c r="R62" s="237"/>
      <c r="S62" s="239">
        <f t="shared" si="15"/>
      </c>
      <c r="T62" s="239">
        <f t="shared" si="7"/>
      </c>
      <c r="U62" s="244">
        <f t="shared" si="8"/>
      </c>
      <c r="V62" s="245">
        <f ca="1" t="shared" si="16"/>
      </c>
      <c r="W62" s="246">
        <f t="shared" si="10"/>
      </c>
      <c r="X62" s="246">
        <f t="shared" si="11"/>
      </c>
      <c r="Y62" s="247"/>
      <c r="Z62" s="248"/>
      <c r="AA62" s="248"/>
      <c r="AB62" s="248"/>
      <c r="AC62" s="248"/>
      <c r="AD62" s="248"/>
      <c r="AE62" s="205"/>
      <c r="AH62" s="199"/>
    </row>
    <row r="63" spans="1:34" ht="12.75">
      <c r="A63" s="200"/>
      <c r="B63" s="232">
        <v>49</v>
      </c>
      <c r="C63" s="233"/>
      <c r="D63" s="233"/>
      <c r="E63" s="235"/>
      <c r="F63" s="248"/>
      <c r="G63" s="237"/>
      <c r="H63" s="238">
        <f t="shared" si="13"/>
      </c>
      <c r="I63" s="237"/>
      <c r="J63" s="238">
        <f t="shared" si="2"/>
      </c>
      <c r="K63" s="239">
        <f t="shared" si="14"/>
      </c>
      <c r="L63" s="240">
        <f>IF(J63="","",IF(J63&gt;VLOOKUP(F63,rentchart,Rent!$A$3+3,0),"Over Rent",IF(VLOOKUP(F63,rentchart,Rent!$A$3+2,0)&gt;=J63,"Low Rent","High Rent")))</f>
      </c>
      <c r="M63" s="241">
        <f t="shared" si="12"/>
      </c>
      <c r="N63" s="241">
        <f t="shared" si="3"/>
      </c>
      <c r="O63" s="241">
        <f t="shared" si="4"/>
      </c>
      <c r="P63" s="240">
        <f t="shared" si="5"/>
      </c>
      <c r="Q63" s="248"/>
      <c r="R63" s="237"/>
      <c r="S63" s="239">
        <f t="shared" si="15"/>
      </c>
      <c r="T63" s="239">
        <f t="shared" si="7"/>
      </c>
      <c r="U63" s="244">
        <f t="shared" si="8"/>
      </c>
      <c r="V63" s="245">
        <f ca="1" t="shared" si="16"/>
      </c>
      <c r="W63" s="246">
        <f t="shared" si="10"/>
      </c>
      <c r="X63" s="246">
        <f t="shared" si="11"/>
      </c>
      <c r="Y63" s="247"/>
      <c r="Z63" s="248"/>
      <c r="AA63" s="248"/>
      <c r="AB63" s="248"/>
      <c r="AC63" s="248"/>
      <c r="AD63" s="248"/>
      <c r="AE63" s="205"/>
      <c r="AH63" s="199"/>
    </row>
    <row r="64" spans="1:34" ht="12.75">
      <c r="A64" s="200"/>
      <c r="B64" s="232">
        <v>50</v>
      </c>
      <c r="C64" s="233"/>
      <c r="D64" s="233"/>
      <c r="E64" s="235"/>
      <c r="F64" s="248"/>
      <c r="G64" s="237"/>
      <c r="H64" s="238">
        <f t="shared" si="13"/>
      </c>
      <c r="I64" s="237"/>
      <c r="J64" s="238">
        <f t="shared" si="2"/>
      </c>
      <c r="K64" s="239">
        <f t="shared" si="14"/>
      </c>
      <c r="L64" s="240">
        <f>IF(J64="","",IF(J64&gt;VLOOKUP(F64,rentchart,Rent!$A$3+3,0),"Over Rent",IF(VLOOKUP(F64,rentchart,Rent!$A$3+2,0)&gt;=J64,"Low Rent","High Rent")))</f>
      </c>
      <c r="M64" s="241">
        <f t="shared" si="12"/>
      </c>
      <c r="N64" s="241">
        <f t="shared" si="3"/>
      </c>
      <c r="O64" s="241">
        <f t="shared" si="4"/>
      </c>
      <c r="P64" s="240">
        <f t="shared" si="5"/>
      </c>
      <c r="Q64" s="248"/>
      <c r="R64" s="237"/>
      <c r="S64" s="239">
        <f t="shared" si="15"/>
      </c>
      <c r="T64" s="239">
        <f t="shared" si="7"/>
      </c>
      <c r="U64" s="244">
        <f t="shared" si="8"/>
      </c>
      <c r="V64" s="245">
        <f ca="1" t="shared" si="16"/>
      </c>
      <c r="W64" s="246">
        <f t="shared" si="10"/>
      </c>
      <c r="X64" s="246">
        <f t="shared" si="11"/>
      </c>
      <c r="Y64" s="247"/>
      <c r="Z64" s="248"/>
      <c r="AA64" s="248"/>
      <c r="AB64" s="248"/>
      <c r="AC64" s="248"/>
      <c r="AD64" s="248"/>
      <c r="AE64" s="205"/>
      <c r="AH64" s="199"/>
    </row>
    <row r="65" spans="1:34" ht="12.75">
      <c r="A65" s="200"/>
      <c r="B65" s="232">
        <v>51</v>
      </c>
      <c r="C65" s="233"/>
      <c r="D65" s="233"/>
      <c r="E65" s="235"/>
      <c r="F65" s="248"/>
      <c r="G65" s="237"/>
      <c r="H65" s="238">
        <f t="shared" si="13"/>
      </c>
      <c r="I65" s="237"/>
      <c r="J65" s="238">
        <f t="shared" si="2"/>
      </c>
      <c r="K65" s="239">
        <f t="shared" si="14"/>
      </c>
      <c r="L65" s="240">
        <f>IF(J65="","",IF(J65&gt;VLOOKUP(F65,rentchart,Rent!$A$3+3,0),"Over Rent",IF(VLOOKUP(F65,rentchart,Rent!$A$3+2,0)&gt;=J65,"Low Rent","High Rent")))</f>
      </c>
      <c r="M65" s="241">
        <f t="shared" si="12"/>
      </c>
      <c r="N65" s="241">
        <f t="shared" si="3"/>
      </c>
      <c r="O65" s="241">
        <f t="shared" si="4"/>
      </c>
      <c r="P65" s="240">
        <f t="shared" si="5"/>
      </c>
      <c r="Q65" s="248"/>
      <c r="R65" s="237"/>
      <c r="S65" s="239">
        <f t="shared" si="15"/>
      </c>
      <c r="T65" s="239">
        <f t="shared" si="7"/>
      </c>
      <c r="U65" s="244">
        <f t="shared" si="8"/>
      </c>
      <c r="V65" s="245">
        <f ca="1" t="shared" si="16"/>
      </c>
      <c r="W65" s="246">
        <f t="shared" si="10"/>
      </c>
      <c r="X65" s="246">
        <f t="shared" si="11"/>
      </c>
      <c r="Y65" s="247"/>
      <c r="Z65" s="248"/>
      <c r="AA65" s="248"/>
      <c r="AB65" s="248"/>
      <c r="AC65" s="248"/>
      <c r="AD65" s="248"/>
      <c r="AE65" s="205"/>
      <c r="AH65" s="199"/>
    </row>
    <row r="66" spans="1:34" ht="12.75">
      <c r="A66" s="200"/>
      <c r="B66" s="232">
        <v>52</v>
      </c>
      <c r="C66" s="233"/>
      <c r="D66" s="233"/>
      <c r="E66" s="235"/>
      <c r="F66" s="248"/>
      <c r="G66" s="237"/>
      <c r="H66" s="238">
        <f t="shared" si="13"/>
      </c>
      <c r="I66" s="237"/>
      <c r="J66" s="238">
        <f t="shared" si="2"/>
      </c>
      <c r="K66" s="239">
        <f t="shared" si="14"/>
      </c>
      <c r="L66" s="240">
        <f>IF(J66="","",IF(J66&gt;VLOOKUP(F66,rentchart,Rent!$A$3+3,0),"Over Rent",IF(VLOOKUP(F66,rentchart,Rent!$A$3+2,0)&gt;=J66,"Low Rent","High Rent")))</f>
      </c>
      <c r="M66" s="241">
        <f t="shared" si="12"/>
      </c>
      <c r="N66" s="241">
        <f t="shared" si="3"/>
      </c>
      <c r="O66" s="241">
        <f t="shared" si="4"/>
      </c>
      <c r="P66" s="240">
        <f t="shared" si="5"/>
      </c>
      <c r="Q66" s="248"/>
      <c r="R66" s="237"/>
      <c r="S66" s="239">
        <f t="shared" si="15"/>
      </c>
      <c r="T66" s="239">
        <f t="shared" si="7"/>
      </c>
      <c r="U66" s="244">
        <f t="shared" si="8"/>
      </c>
      <c r="V66" s="245">
        <f ca="1" t="shared" si="16"/>
      </c>
      <c r="W66" s="246">
        <f t="shared" si="10"/>
      </c>
      <c r="X66" s="246">
        <f t="shared" si="11"/>
      </c>
      <c r="Y66" s="247"/>
      <c r="Z66" s="248"/>
      <c r="AA66" s="248"/>
      <c r="AB66" s="248"/>
      <c r="AC66" s="248"/>
      <c r="AD66" s="248"/>
      <c r="AE66" s="205"/>
      <c r="AH66" s="199"/>
    </row>
    <row r="67" spans="1:34" ht="12.75">
      <c r="A67" s="200"/>
      <c r="B67" s="232">
        <v>53</v>
      </c>
      <c r="C67" s="233"/>
      <c r="D67" s="233"/>
      <c r="E67" s="235"/>
      <c r="F67" s="248"/>
      <c r="G67" s="237"/>
      <c r="H67" s="238">
        <f t="shared" si="13"/>
      </c>
      <c r="I67" s="237"/>
      <c r="J67" s="238">
        <f t="shared" si="2"/>
      </c>
      <c r="K67" s="239">
        <f t="shared" si="14"/>
      </c>
      <c r="L67" s="240">
        <f>IF(J67="","",IF(J67&gt;VLOOKUP(F67,rentchart,Rent!$A$3+3,0),"Over Rent",IF(VLOOKUP(F67,rentchart,Rent!$A$3+2,0)&gt;=J67,"Low Rent","High Rent")))</f>
      </c>
      <c r="M67" s="241">
        <f t="shared" si="12"/>
      </c>
      <c r="N67" s="241">
        <f t="shared" si="3"/>
      </c>
      <c r="O67" s="241">
        <f t="shared" si="4"/>
      </c>
      <c r="P67" s="240">
        <f t="shared" si="5"/>
      </c>
      <c r="Q67" s="248"/>
      <c r="R67" s="237"/>
      <c r="S67" s="239">
        <f t="shared" si="15"/>
      </c>
      <c r="T67" s="239">
        <f t="shared" si="7"/>
      </c>
      <c r="U67" s="244">
        <f t="shared" si="8"/>
      </c>
      <c r="V67" s="245">
        <f ca="1" t="shared" si="16"/>
      </c>
      <c r="W67" s="246">
        <f t="shared" si="10"/>
      </c>
      <c r="X67" s="246">
        <f t="shared" si="11"/>
      </c>
      <c r="Y67" s="247"/>
      <c r="Z67" s="248"/>
      <c r="AA67" s="248"/>
      <c r="AB67" s="248"/>
      <c r="AC67" s="248"/>
      <c r="AD67" s="248"/>
      <c r="AE67" s="205"/>
      <c r="AH67" s="199"/>
    </row>
    <row r="68" spans="1:34" ht="12.75">
      <c r="A68" s="200"/>
      <c r="B68" s="232">
        <v>54</v>
      </c>
      <c r="C68" s="233"/>
      <c r="D68" s="233"/>
      <c r="E68" s="235"/>
      <c r="F68" s="248"/>
      <c r="G68" s="237"/>
      <c r="H68" s="238">
        <f t="shared" si="13"/>
      </c>
      <c r="I68" s="237"/>
      <c r="J68" s="238">
        <f t="shared" si="2"/>
      </c>
      <c r="K68" s="239">
        <f t="shared" si="14"/>
      </c>
      <c r="L68" s="240">
        <f>IF(J68="","",IF(J68&gt;VLOOKUP(F68,rentchart,Rent!$A$3+3,0),"Over Rent",IF(VLOOKUP(F68,rentchart,Rent!$A$3+2,0)&gt;=J68,"Low Rent","High Rent")))</f>
      </c>
      <c r="M68" s="241">
        <f t="shared" si="12"/>
      </c>
      <c r="N68" s="241">
        <f t="shared" si="3"/>
      </c>
      <c r="O68" s="241">
        <f t="shared" si="4"/>
      </c>
      <c r="P68" s="240">
        <f t="shared" si="5"/>
      </c>
      <c r="Q68" s="248"/>
      <c r="R68" s="237"/>
      <c r="S68" s="239">
        <f t="shared" si="15"/>
      </c>
      <c r="T68" s="239">
        <f t="shared" si="7"/>
      </c>
      <c r="U68" s="244">
        <f t="shared" si="8"/>
      </c>
      <c r="V68" s="245">
        <f ca="1" t="shared" si="16"/>
      </c>
      <c r="W68" s="246">
        <f t="shared" si="10"/>
      </c>
      <c r="X68" s="246">
        <f t="shared" si="11"/>
      </c>
      <c r="Y68" s="247"/>
      <c r="Z68" s="248"/>
      <c r="AA68" s="248"/>
      <c r="AB68" s="248"/>
      <c r="AC68" s="248"/>
      <c r="AD68" s="248"/>
      <c r="AE68" s="205"/>
      <c r="AH68" s="199"/>
    </row>
    <row r="69" spans="1:34" ht="12.75">
      <c r="A69" s="200"/>
      <c r="B69" s="232">
        <v>55</v>
      </c>
      <c r="C69" s="233"/>
      <c r="D69" s="233"/>
      <c r="E69" s="235"/>
      <c r="F69" s="248"/>
      <c r="G69" s="237"/>
      <c r="H69" s="238">
        <f t="shared" si="13"/>
      </c>
      <c r="I69" s="237"/>
      <c r="J69" s="238">
        <f t="shared" si="2"/>
      </c>
      <c r="K69" s="239">
        <f t="shared" si="14"/>
      </c>
      <c r="L69" s="240">
        <f>IF(J69="","",IF(J69&gt;VLOOKUP(F69,rentchart,Rent!$A$3+3,0),"Over Rent",IF(VLOOKUP(F69,rentchart,Rent!$A$3+2,0)&gt;=J69,"Low Rent","High Rent")))</f>
      </c>
      <c r="M69" s="241">
        <f t="shared" si="12"/>
      </c>
      <c r="N69" s="241">
        <f t="shared" si="3"/>
      </c>
      <c r="O69" s="241">
        <f t="shared" si="4"/>
      </c>
      <c r="P69" s="240">
        <f t="shared" si="5"/>
      </c>
      <c r="Q69" s="248"/>
      <c r="R69" s="237"/>
      <c r="S69" s="239">
        <f t="shared" si="15"/>
      </c>
      <c r="T69" s="239">
        <f t="shared" si="7"/>
      </c>
      <c r="U69" s="244">
        <f t="shared" si="8"/>
      </c>
      <c r="V69" s="245">
        <f ca="1" t="shared" si="16"/>
      </c>
      <c r="W69" s="246">
        <f t="shared" si="10"/>
      </c>
      <c r="X69" s="246">
        <f t="shared" si="11"/>
      </c>
      <c r="Y69" s="247"/>
      <c r="Z69" s="248"/>
      <c r="AA69" s="248"/>
      <c r="AB69" s="248"/>
      <c r="AC69" s="248"/>
      <c r="AD69" s="248"/>
      <c r="AE69" s="205"/>
      <c r="AH69" s="199"/>
    </row>
    <row r="70" spans="1:34" ht="12.75">
      <c r="A70" s="200"/>
      <c r="B70" s="232">
        <v>56</v>
      </c>
      <c r="C70" s="233"/>
      <c r="D70" s="233"/>
      <c r="E70" s="235"/>
      <c r="F70" s="248"/>
      <c r="G70" s="237"/>
      <c r="H70" s="238">
        <f t="shared" si="13"/>
      </c>
      <c r="I70" s="237"/>
      <c r="J70" s="238">
        <f t="shared" si="2"/>
      </c>
      <c r="K70" s="239">
        <f t="shared" si="14"/>
      </c>
      <c r="L70" s="240">
        <f>IF(J70="","",IF(J70&gt;VLOOKUP(F70,rentchart,Rent!$A$3+3,0),"Over Rent",IF(VLOOKUP(F70,rentchart,Rent!$A$3+2,0)&gt;=J70,"Low Rent","High Rent")))</f>
      </c>
      <c r="M70" s="241">
        <f t="shared" si="12"/>
      </c>
      <c r="N70" s="241">
        <f t="shared" si="3"/>
      </c>
      <c r="O70" s="241">
        <f t="shared" si="4"/>
      </c>
      <c r="P70" s="240">
        <f t="shared" si="5"/>
      </c>
      <c r="Q70" s="248"/>
      <c r="R70" s="237"/>
      <c r="S70" s="239">
        <f t="shared" si="15"/>
      </c>
      <c r="T70" s="239">
        <f t="shared" si="7"/>
      </c>
      <c r="U70" s="244">
        <f t="shared" si="8"/>
      </c>
      <c r="V70" s="245">
        <f ca="1" t="shared" si="16"/>
      </c>
      <c r="W70" s="246">
        <f t="shared" si="10"/>
      </c>
      <c r="X70" s="246">
        <f t="shared" si="11"/>
      </c>
      <c r="Y70" s="247"/>
      <c r="Z70" s="248"/>
      <c r="AA70" s="248"/>
      <c r="AB70" s="248"/>
      <c r="AC70" s="248"/>
      <c r="AD70" s="248"/>
      <c r="AE70" s="205"/>
      <c r="AH70" s="199"/>
    </row>
    <row r="71" spans="1:34" ht="12.75">
      <c r="A71" s="200"/>
      <c r="B71" s="232">
        <v>57</v>
      </c>
      <c r="C71" s="233"/>
      <c r="D71" s="233"/>
      <c r="E71" s="235"/>
      <c r="F71" s="248"/>
      <c r="G71" s="237"/>
      <c r="H71" s="238">
        <f t="shared" si="13"/>
      </c>
      <c r="I71" s="237"/>
      <c r="J71" s="238">
        <f t="shared" si="2"/>
      </c>
      <c r="K71" s="239">
        <f t="shared" si="14"/>
      </c>
      <c r="L71" s="240">
        <f>IF(J71="","",IF(J71&gt;VLOOKUP(F71,rentchart,Rent!$A$3+3,0),"Over Rent",IF(VLOOKUP(F71,rentchart,Rent!$A$3+2,0)&gt;=J71,"Low Rent","High Rent")))</f>
      </c>
      <c r="M71" s="241">
        <f t="shared" si="12"/>
      </c>
      <c r="N71" s="241">
        <f t="shared" si="3"/>
      </c>
      <c r="O71" s="241">
        <f t="shared" si="4"/>
      </c>
      <c r="P71" s="240">
        <f t="shared" si="5"/>
      </c>
      <c r="Q71" s="248"/>
      <c r="R71" s="237"/>
      <c r="S71" s="239">
        <f t="shared" si="15"/>
      </c>
      <c r="T71" s="239">
        <f t="shared" si="7"/>
      </c>
      <c r="U71" s="244">
        <f t="shared" si="8"/>
      </c>
      <c r="V71" s="245">
        <f ca="1" t="shared" si="16"/>
      </c>
      <c r="W71" s="246">
        <f t="shared" si="10"/>
      </c>
      <c r="X71" s="246">
        <f t="shared" si="11"/>
      </c>
      <c r="Y71" s="247"/>
      <c r="Z71" s="248"/>
      <c r="AA71" s="248"/>
      <c r="AB71" s="248"/>
      <c r="AC71" s="248"/>
      <c r="AD71" s="248"/>
      <c r="AE71" s="205"/>
      <c r="AH71" s="199"/>
    </row>
    <row r="72" spans="1:34" ht="12.75">
      <c r="A72" s="200"/>
      <c r="B72" s="232">
        <v>58</v>
      </c>
      <c r="C72" s="233"/>
      <c r="D72" s="233"/>
      <c r="E72" s="235"/>
      <c r="F72" s="248"/>
      <c r="G72" s="237"/>
      <c r="H72" s="238">
        <f t="shared" si="13"/>
      </c>
      <c r="I72" s="237"/>
      <c r="J72" s="238">
        <f t="shared" si="2"/>
      </c>
      <c r="K72" s="239">
        <f t="shared" si="14"/>
      </c>
      <c r="L72" s="240">
        <f>IF(J72="","",IF(J72&gt;VLOOKUP(F72,rentchart,Rent!$A$3+3,0),"Over Rent",IF(VLOOKUP(F72,rentchart,Rent!$A$3+2,0)&gt;=J72,"Low Rent","High Rent")))</f>
      </c>
      <c r="M72" s="241">
        <f t="shared" si="12"/>
      </c>
      <c r="N72" s="241">
        <f t="shared" si="3"/>
      </c>
      <c r="O72" s="241">
        <f t="shared" si="4"/>
      </c>
      <c r="P72" s="240">
        <f t="shared" si="5"/>
      </c>
      <c r="Q72" s="248"/>
      <c r="R72" s="237"/>
      <c r="S72" s="239">
        <f t="shared" si="15"/>
      </c>
      <c r="T72" s="239">
        <f t="shared" si="7"/>
      </c>
      <c r="U72" s="244">
        <f t="shared" si="8"/>
      </c>
      <c r="V72" s="245">
        <f ca="1" t="shared" si="16"/>
      </c>
      <c r="W72" s="246">
        <f t="shared" si="10"/>
      </c>
      <c r="X72" s="246">
        <f t="shared" si="11"/>
      </c>
      <c r="Y72" s="247"/>
      <c r="Z72" s="248"/>
      <c r="AA72" s="248"/>
      <c r="AB72" s="248"/>
      <c r="AC72" s="248"/>
      <c r="AD72" s="248"/>
      <c r="AE72" s="205"/>
      <c r="AH72" s="199"/>
    </row>
    <row r="73" spans="1:34" ht="12.75">
      <c r="A73" s="200"/>
      <c r="B73" s="232">
        <v>59</v>
      </c>
      <c r="C73" s="233"/>
      <c r="D73" s="233"/>
      <c r="E73" s="235"/>
      <c r="F73" s="248"/>
      <c r="G73" s="237"/>
      <c r="H73" s="238">
        <f t="shared" si="13"/>
      </c>
      <c r="I73" s="237"/>
      <c r="J73" s="238">
        <f t="shared" si="2"/>
      </c>
      <c r="K73" s="239">
        <f t="shared" si="14"/>
      </c>
      <c r="L73" s="240">
        <f>IF(J73="","",IF(J73&gt;VLOOKUP(F73,rentchart,Rent!$A$3+3,0),"Over Rent",IF(VLOOKUP(F73,rentchart,Rent!$A$3+2,0)&gt;=J73,"Low Rent","High Rent")))</f>
      </c>
      <c r="M73" s="241">
        <f t="shared" si="12"/>
      </c>
      <c r="N73" s="241">
        <f t="shared" si="3"/>
      </c>
      <c r="O73" s="241">
        <f t="shared" si="4"/>
      </c>
      <c r="P73" s="240">
        <f t="shared" si="5"/>
      </c>
      <c r="Q73" s="248"/>
      <c r="R73" s="237"/>
      <c r="S73" s="239">
        <f t="shared" si="15"/>
      </c>
      <c r="T73" s="239">
        <f t="shared" si="7"/>
      </c>
      <c r="U73" s="244">
        <f t="shared" si="8"/>
      </c>
      <c r="V73" s="245">
        <f ca="1" t="shared" si="16"/>
      </c>
      <c r="W73" s="246">
        <f t="shared" si="10"/>
      </c>
      <c r="X73" s="246">
        <f t="shared" si="11"/>
      </c>
      <c r="Y73" s="247"/>
      <c r="Z73" s="248"/>
      <c r="AA73" s="248"/>
      <c r="AB73" s="248"/>
      <c r="AC73" s="248"/>
      <c r="AD73" s="248"/>
      <c r="AE73" s="205"/>
      <c r="AH73" s="199"/>
    </row>
    <row r="74" spans="1:34" ht="12.75">
      <c r="A74" s="200"/>
      <c r="B74" s="232">
        <v>60</v>
      </c>
      <c r="C74" s="233"/>
      <c r="D74" s="233"/>
      <c r="E74" s="235"/>
      <c r="F74" s="248"/>
      <c r="G74" s="237"/>
      <c r="H74" s="238">
        <f t="shared" si="13"/>
      </c>
      <c r="I74" s="237"/>
      <c r="J74" s="238">
        <f t="shared" si="2"/>
      </c>
      <c r="K74" s="239">
        <f t="shared" si="14"/>
      </c>
      <c r="L74" s="240">
        <f>IF(J74="","",IF(J74&gt;VLOOKUP(F74,rentchart,Rent!$A$3+3,0),"Over Rent",IF(VLOOKUP(F74,rentchart,Rent!$A$3+2,0)&gt;=J74,"Low Rent","High Rent")))</f>
      </c>
      <c r="M74" s="241">
        <f t="shared" si="12"/>
      </c>
      <c r="N74" s="241">
        <f t="shared" si="3"/>
      </c>
      <c r="O74" s="241">
        <f t="shared" si="4"/>
      </c>
      <c r="P74" s="240">
        <f t="shared" si="5"/>
      </c>
      <c r="Q74" s="248"/>
      <c r="R74" s="237"/>
      <c r="S74" s="239">
        <f t="shared" si="15"/>
      </c>
      <c r="T74" s="239">
        <f t="shared" si="7"/>
      </c>
      <c r="U74" s="244">
        <f t="shared" si="8"/>
      </c>
      <c r="V74" s="245">
        <f ca="1" t="shared" si="16"/>
      </c>
      <c r="W74" s="246">
        <f t="shared" si="10"/>
      </c>
      <c r="X74" s="246">
        <f t="shared" si="11"/>
      </c>
      <c r="Y74" s="247"/>
      <c r="Z74" s="248"/>
      <c r="AA74" s="248"/>
      <c r="AB74" s="248"/>
      <c r="AC74" s="248"/>
      <c r="AD74" s="248"/>
      <c r="AE74" s="205"/>
      <c r="AH74" s="199"/>
    </row>
    <row r="75" spans="1:34" ht="12.75">
      <c r="A75" s="200"/>
      <c r="B75" s="232">
        <v>61</v>
      </c>
      <c r="C75" s="233"/>
      <c r="D75" s="233"/>
      <c r="E75" s="235"/>
      <c r="F75" s="248"/>
      <c r="G75" s="237"/>
      <c r="H75" s="238">
        <f t="shared" si="13"/>
      </c>
      <c r="I75" s="237"/>
      <c r="J75" s="238">
        <f t="shared" si="2"/>
      </c>
      <c r="K75" s="239">
        <f t="shared" si="14"/>
      </c>
      <c r="L75" s="240">
        <f>IF(J75="","",IF(J75&gt;VLOOKUP(F75,rentchart,Rent!$A$3+3,0),"Over Rent",IF(VLOOKUP(F75,rentchart,Rent!$A$3+2,0)&gt;=J75,"Low Rent","High Rent")))</f>
      </c>
      <c r="M75" s="241">
        <f t="shared" si="12"/>
      </c>
      <c r="N75" s="241">
        <f t="shared" si="3"/>
      </c>
      <c r="O75" s="241">
        <f t="shared" si="4"/>
      </c>
      <c r="P75" s="240">
        <f t="shared" si="5"/>
      </c>
      <c r="Q75" s="248"/>
      <c r="R75" s="237"/>
      <c r="S75" s="239">
        <f t="shared" si="15"/>
      </c>
      <c r="T75" s="239">
        <f t="shared" si="7"/>
      </c>
      <c r="U75" s="244">
        <f t="shared" si="8"/>
      </c>
      <c r="V75" s="245">
        <f ca="1" t="shared" si="16"/>
      </c>
      <c r="W75" s="246">
        <f t="shared" si="10"/>
      </c>
      <c r="X75" s="246">
        <f t="shared" si="11"/>
      </c>
      <c r="Y75" s="247"/>
      <c r="Z75" s="248"/>
      <c r="AA75" s="248"/>
      <c r="AB75" s="248"/>
      <c r="AC75" s="248"/>
      <c r="AD75" s="248"/>
      <c r="AE75" s="205"/>
      <c r="AH75" s="199"/>
    </row>
    <row r="76" spans="1:34" ht="12.75">
      <c r="A76" s="200"/>
      <c r="B76" s="232">
        <v>62</v>
      </c>
      <c r="C76" s="233"/>
      <c r="D76" s="233"/>
      <c r="E76" s="235"/>
      <c r="F76" s="248"/>
      <c r="G76" s="237"/>
      <c r="H76" s="238">
        <f t="shared" si="13"/>
      </c>
      <c r="I76" s="237"/>
      <c r="J76" s="238">
        <f t="shared" si="2"/>
      </c>
      <c r="K76" s="239">
        <f t="shared" si="14"/>
      </c>
      <c r="L76" s="240">
        <f>IF(J76="","",IF(J76&gt;VLOOKUP(F76,rentchart,Rent!$A$3+3,0),"Over Rent",IF(VLOOKUP(F76,rentchart,Rent!$A$3+2,0)&gt;=J76,"Low Rent","High Rent")))</f>
      </c>
      <c r="M76" s="241">
        <f t="shared" si="12"/>
      </c>
      <c r="N76" s="241">
        <f t="shared" si="3"/>
      </c>
      <c r="O76" s="241">
        <f t="shared" si="4"/>
      </c>
      <c r="P76" s="240">
        <f t="shared" si="5"/>
      </c>
      <c r="Q76" s="248"/>
      <c r="R76" s="237"/>
      <c r="S76" s="239">
        <f t="shared" si="15"/>
      </c>
      <c r="T76" s="239">
        <f t="shared" si="7"/>
      </c>
      <c r="U76" s="244">
        <f t="shared" si="8"/>
      </c>
      <c r="V76" s="245">
        <f ca="1" t="shared" si="16"/>
      </c>
      <c r="W76" s="246">
        <f t="shared" si="10"/>
      </c>
      <c r="X76" s="246">
        <f t="shared" si="11"/>
      </c>
      <c r="Y76" s="247"/>
      <c r="Z76" s="248"/>
      <c r="AA76" s="248"/>
      <c r="AB76" s="248"/>
      <c r="AC76" s="248"/>
      <c r="AD76" s="248"/>
      <c r="AE76" s="205"/>
      <c r="AH76" s="199"/>
    </row>
    <row r="77" spans="1:34" ht="12.75">
      <c r="A77" s="200"/>
      <c r="B77" s="232">
        <v>63</v>
      </c>
      <c r="C77" s="233"/>
      <c r="D77" s="233"/>
      <c r="E77" s="235"/>
      <c r="F77" s="248"/>
      <c r="G77" s="237"/>
      <c r="H77" s="238">
        <f t="shared" si="13"/>
      </c>
      <c r="I77" s="237"/>
      <c r="J77" s="238">
        <f t="shared" si="2"/>
      </c>
      <c r="K77" s="239">
        <f t="shared" si="14"/>
      </c>
      <c r="L77" s="240">
        <f>IF(J77="","",IF(J77&gt;VLOOKUP(F77,rentchart,Rent!$A$3+3,0),"Over Rent",IF(VLOOKUP(F77,rentchart,Rent!$A$3+2,0)&gt;=J77,"Low Rent","High Rent")))</f>
      </c>
      <c r="M77" s="241">
        <f t="shared" si="12"/>
      </c>
      <c r="N77" s="241">
        <f t="shared" si="3"/>
      </c>
      <c r="O77" s="241">
        <f t="shared" si="4"/>
      </c>
      <c r="P77" s="240">
        <f t="shared" si="5"/>
      </c>
      <c r="Q77" s="248"/>
      <c r="R77" s="237"/>
      <c r="S77" s="239">
        <f t="shared" si="15"/>
      </c>
      <c r="T77" s="239">
        <f t="shared" si="7"/>
      </c>
      <c r="U77" s="244">
        <f t="shared" si="8"/>
      </c>
      <c r="V77" s="245">
        <f ca="1" t="shared" si="16"/>
      </c>
      <c r="W77" s="246">
        <f t="shared" si="10"/>
      </c>
      <c r="X77" s="246">
        <f t="shared" si="11"/>
      </c>
      <c r="Y77" s="247"/>
      <c r="Z77" s="248"/>
      <c r="AA77" s="248"/>
      <c r="AB77" s="248"/>
      <c r="AC77" s="248"/>
      <c r="AD77" s="248"/>
      <c r="AE77" s="205"/>
      <c r="AH77" s="199"/>
    </row>
    <row r="78" spans="1:34" ht="12.75">
      <c r="A78" s="200"/>
      <c r="B78" s="232">
        <v>64</v>
      </c>
      <c r="C78" s="233"/>
      <c r="D78" s="233"/>
      <c r="E78" s="235"/>
      <c r="F78" s="248"/>
      <c r="G78" s="237"/>
      <c r="H78" s="238">
        <f t="shared" si="13"/>
      </c>
      <c r="I78" s="237"/>
      <c r="J78" s="238">
        <f t="shared" si="2"/>
      </c>
      <c r="K78" s="239">
        <f t="shared" si="14"/>
      </c>
      <c r="L78" s="240">
        <f>IF(J78="","",IF(J78&gt;VLOOKUP(F78,rentchart,Rent!$A$3+3,0),"Over Rent",IF(VLOOKUP(F78,rentchart,Rent!$A$3+2,0)&gt;=J78,"Low Rent","High Rent")))</f>
      </c>
      <c r="M78" s="241">
        <f t="shared" si="12"/>
      </c>
      <c r="N78" s="241">
        <f t="shared" si="3"/>
      </c>
      <c r="O78" s="241">
        <f t="shared" si="4"/>
      </c>
      <c r="P78" s="240">
        <f t="shared" si="5"/>
      </c>
      <c r="Q78" s="248"/>
      <c r="R78" s="237"/>
      <c r="S78" s="239">
        <f t="shared" si="15"/>
      </c>
      <c r="T78" s="239">
        <f t="shared" si="7"/>
      </c>
      <c r="U78" s="244">
        <f t="shared" si="8"/>
      </c>
      <c r="V78" s="245">
        <f ca="1" t="shared" si="16"/>
      </c>
      <c r="W78" s="246">
        <f t="shared" si="10"/>
      </c>
      <c r="X78" s="246">
        <f t="shared" si="11"/>
      </c>
      <c r="Y78" s="247"/>
      <c r="Z78" s="248"/>
      <c r="AA78" s="248"/>
      <c r="AB78" s="248"/>
      <c r="AC78" s="248"/>
      <c r="AD78" s="248"/>
      <c r="AE78" s="205"/>
      <c r="AH78" s="199"/>
    </row>
    <row r="79" spans="1:31" ht="12.75">
      <c r="A79" s="200"/>
      <c r="B79" s="232">
        <v>65</v>
      </c>
      <c r="C79" s="233"/>
      <c r="D79" s="233"/>
      <c r="E79" s="235"/>
      <c r="F79" s="248"/>
      <c r="G79" s="237"/>
      <c r="H79" s="238">
        <f aca="true" t="shared" si="17" ref="H79:H114">IF(E79="","",VLOOKUP(E79,UtilityCalc,F79+2))</f>
      </c>
      <c r="I79" s="237"/>
      <c r="J79" s="238">
        <f t="shared" si="2"/>
      </c>
      <c r="K79" s="239">
        <f aca="true" t="shared" si="18" ref="K79:K110">IF(J79="","",VLOOKUP(F79,rentchart,3))</f>
      </c>
      <c r="L79" s="240">
        <f>IF(J79="","",IF(J79&gt;VLOOKUP(F79,rentchart,Rent!$A$3+3,0),"Over Rent",IF(VLOOKUP(F79,rentchart,Rent!$A$3+2,0)&gt;=J79,"Low Rent","High Rent")))</f>
      </c>
      <c r="M79" s="241">
        <f t="shared" si="12"/>
      </c>
      <c r="N79" s="241">
        <f t="shared" si="3"/>
      </c>
      <c r="O79" s="241">
        <f t="shared" si="4"/>
      </c>
      <c r="P79" s="240">
        <f t="shared" si="5"/>
      </c>
      <c r="Q79" s="248"/>
      <c r="R79" s="237"/>
      <c r="S79" s="239">
        <f aca="true" t="shared" si="19" ref="S79:S110">IF(R79="","",VLOOKUP(Q79,low_income,2))</f>
      </c>
      <c r="T79" s="239">
        <f t="shared" si="7"/>
      </c>
      <c r="U79" s="244">
        <f t="shared" si="8"/>
      </c>
      <c r="V79" s="245">
        <f aca="true" ca="1" t="shared" si="20" ref="V79:V114">IF(Q79="","",(MATCH((R79-1),OFFSET(familysize,Q79,0),1)+1)/100)</f>
      </c>
      <c r="W79" s="246">
        <f t="shared" si="10"/>
      </c>
      <c r="X79" s="246">
        <f t="shared" si="11"/>
      </c>
      <c r="Y79" s="247"/>
      <c r="Z79" s="248"/>
      <c r="AA79" s="248"/>
      <c r="AB79" s="248"/>
      <c r="AC79" s="248"/>
      <c r="AD79" s="248"/>
      <c r="AE79" s="205"/>
    </row>
    <row r="80" spans="1:31" ht="12.75">
      <c r="A80" s="200"/>
      <c r="B80" s="232">
        <v>66</v>
      </c>
      <c r="C80" s="233"/>
      <c r="D80" s="233"/>
      <c r="E80" s="235"/>
      <c r="F80" s="248"/>
      <c r="G80" s="237"/>
      <c r="H80" s="238">
        <f t="shared" si="17"/>
      </c>
      <c r="I80" s="237"/>
      <c r="J80" s="238">
        <f aca="true" t="shared" si="21" ref="J80:J114">IF(G80="","",SUM(G80:I80))</f>
      </c>
      <c r="K80" s="239">
        <f t="shared" si="18"/>
      </c>
      <c r="L80" s="240">
        <f>IF(J80="","",IF(J80&gt;VLOOKUP(F80,rentchart,Rent!$A$3+3,0),"Over Rent",IF(VLOOKUP(F80,rentchart,Rent!$A$3+2,0)&gt;=J80,"Low Rent","High Rent")))</f>
      </c>
      <c r="M80" s="241">
        <f aca="true" t="shared" si="22" ref="M80:M114">IF(R80="","",(R80*0.3)/12)</f>
      </c>
      <c r="N80" s="241">
        <f aca="true" t="shared" si="23" ref="N80:N114">IF(R80="","",M80*1.02)</f>
      </c>
      <c r="O80" s="241">
        <f aca="true" t="shared" si="24" ref="O80:O114">IF(R80="","",M80*0.98)</f>
      </c>
      <c r="P80" s="240">
        <f aca="true" t="shared" si="25" ref="P80:P114">IF(R80="","",IF(W80="Ok","Test Not Valid",IF(AND(N80&gt;=G80,G80&gt;=O80),"OK","NO")))</f>
      </c>
      <c r="Q80" s="248"/>
      <c r="R80" s="237"/>
      <c r="S80" s="239">
        <f t="shared" si="19"/>
      </c>
      <c r="T80" s="239">
        <f aca="true" t="shared" si="26" ref="T80:T114">IF(S80="","",S80*1.4)</f>
      </c>
      <c r="U80" s="244">
        <f aca="true" t="shared" si="27" ref="U80:U114">IF(T80="","",IF(T80&gt;=R80,"OK","Over TC Income"))</f>
      </c>
      <c r="V80" s="245">
        <f ca="1" t="shared" si="20"/>
      </c>
      <c r="W80" s="246">
        <f aca="true" t="shared" si="28" ref="W80:W114">IF(V80="","",IF(V80&gt;60%,"Over Income","OK"))</f>
      </c>
      <c r="X80" s="246">
        <f aca="true" t="shared" si="29" ref="X80:X114">IF(J80="","",IF(OR(V80&gt;60%,L80="over rent"),"NO",IF(AND(V80&lt;=50%,L80="low rent"),"LOW","HIGH")))</f>
      </c>
      <c r="Y80" s="247"/>
      <c r="Z80" s="248"/>
      <c r="AA80" s="248"/>
      <c r="AB80" s="248"/>
      <c r="AC80" s="248"/>
      <c r="AD80" s="248"/>
      <c r="AE80" s="205"/>
    </row>
    <row r="81" spans="1:31" ht="12.75">
      <c r="A81" s="200"/>
      <c r="B81" s="232">
        <v>67</v>
      </c>
      <c r="C81" s="233"/>
      <c r="D81" s="233"/>
      <c r="E81" s="235"/>
      <c r="F81" s="248"/>
      <c r="G81" s="237"/>
      <c r="H81" s="238">
        <f t="shared" si="17"/>
      </c>
      <c r="I81" s="237"/>
      <c r="J81" s="238">
        <f t="shared" si="21"/>
      </c>
      <c r="K81" s="239">
        <f t="shared" si="18"/>
      </c>
      <c r="L81" s="240">
        <f>IF(J81="","",IF(J81&gt;VLOOKUP(F81,rentchart,Rent!$A$3+3,0),"Over Rent",IF(VLOOKUP(F81,rentchart,Rent!$A$3+2,0)&gt;=J81,"Low Rent","High Rent")))</f>
      </c>
      <c r="M81" s="241">
        <f t="shared" si="22"/>
      </c>
      <c r="N81" s="241">
        <f t="shared" si="23"/>
      </c>
      <c r="O81" s="241">
        <f t="shared" si="24"/>
      </c>
      <c r="P81" s="240">
        <f t="shared" si="25"/>
      </c>
      <c r="Q81" s="248"/>
      <c r="R81" s="237"/>
      <c r="S81" s="239">
        <f t="shared" si="19"/>
      </c>
      <c r="T81" s="239">
        <f t="shared" si="26"/>
      </c>
      <c r="U81" s="244">
        <f t="shared" si="27"/>
      </c>
      <c r="V81" s="245">
        <f ca="1" t="shared" si="20"/>
      </c>
      <c r="W81" s="246">
        <f t="shared" si="28"/>
      </c>
      <c r="X81" s="246">
        <f t="shared" si="29"/>
      </c>
      <c r="Y81" s="247"/>
      <c r="Z81" s="248"/>
      <c r="AA81" s="248"/>
      <c r="AB81" s="248"/>
      <c r="AC81" s="248"/>
      <c r="AD81" s="248"/>
      <c r="AE81" s="205"/>
    </row>
    <row r="82" spans="1:31" ht="12.75">
      <c r="A82" s="200"/>
      <c r="B82" s="232">
        <v>68</v>
      </c>
      <c r="C82" s="233"/>
      <c r="D82" s="233"/>
      <c r="E82" s="235"/>
      <c r="F82" s="248"/>
      <c r="G82" s="237"/>
      <c r="H82" s="238">
        <f t="shared" si="17"/>
      </c>
      <c r="I82" s="237"/>
      <c r="J82" s="238">
        <f t="shared" si="21"/>
      </c>
      <c r="K82" s="239">
        <f t="shared" si="18"/>
      </c>
      <c r="L82" s="240">
        <f>IF(J82="","",IF(J82&gt;VLOOKUP(F82,rentchart,Rent!$A$3+3,0),"Over Rent",IF(VLOOKUP(F82,rentchart,Rent!$A$3+2,0)&gt;=J82,"Low Rent","High Rent")))</f>
      </c>
      <c r="M82" s="241">
        <f t="shared" si="22"/>
      </c>
      <c r="N82" s="241">
        <f t="shared" si="23"/>
      </c>
      <c r="O82" s="241">
        <f t="shared" si="24"/>
      </c>
      <c r="P82" s="240">
        <f t="shared" si="25"/>
      </c>
      <c r="Q82" s="248"/>
      <c r="R82" s="237"/>
      <c r="S82" s="239">
        <f t="shared" si="19"/>
      </c>
      <c r="T82" s="239">
        <f t="shared" si="26"/>
      </c>
      <c r="U82" s="244">
        <f t="shared" si="27"/>
      </c>
      <c r="V82" s="245">
        <f ca="1" t="shared" si="20"/>
      </c>
      <c r="W82" s="246">
        <f t="shared" si="28"/>
      </c>
      <c r="X82" s="246">
        <f t="shared" si="29"/>
      </c>
      <c r="Y82" s="247"/>
      <c r="Z82" s="248"/>
      <c r="AA82" s="248"/>
      <c r="AB82" s="248"/>
      <c r="AC82" s="248"/>
      <c r="AD82" s="248"/>
      <c r="AE82" s="205"/>
    </row>
    <row r="83" spans="1:31" ht="12.75">
      <c r="A83" s="200"/>
      <c r="B83" s="232">
        <v>69</v>
      </c>
      <c r="C83" s="233"/>
      <c r="D83" s="233"/>
      <c r="E83" s="235"/>
      <c r="F83" s="248"/>
      <c r="G83" s="237"/>
      <c r="H83" s="238">
        <f t="shared" si="17"/>
      </c>
      <c r="I83" s="237"/>
      <c r="J83" s="238">
        <f t="shared" si="21"/>
      </c>
      <c r="K83" s="239">
        <f t="shared" si="18"/>
      </c>
      <c r="L83" s="240">
        <f>IF(J83="","",IF(J83&gt;VLOOKUP(F83,rentchart,Rent!$A$3+3,0),"Over Rent",IF(VLOOKUP(F83,rentchart,Rent!$A$3+2,0)&gt;=J83,"Low Rent","High Rent")))</f>
      </c>
      <c r="M83" s="241">
        <f t="shared" si="22"/>
      </c>
      <c r="N83" s="241">
        <f t="shared" si="23"/>
      </c>
      <c r="O83" s="241">
        <f t="shared" si="24"/>
      </c>
      <c r="P83" s="240">
        <f t="shared" si="25"/>
      </c>
      <c r="Q83" s="248"/>
      <c r="R83" s="237"/>
      <c r="S83" s="239">
        <f t="shared" si="19"/>
      </c>
      <c r="T83" s="239">
        <f t="shared" si="26"/>
      </c>
      <c r="U83" s="244">
        <f t="shared" si="27"/>
      </c>
      <c r="V83" s="245">
        <f ca="1" t="shared" si="20"/>
      </c>
      <c r="W83" s="246">
        <f t="shared" si="28"/>
      </c>
      <c r="X83" s="246">
        <f t="shared" si="29"/>
      </c>
      <c r="Y83" s="247"/>
      <c r="Z83" s="248"/>
      <c r="AA83" s="248"/>
      <c r="AB83" s="248"/>
      <c r="AC83" s="248"/>
      <c r="AD83" s="248"/>
      <c r="AE83" s="205"/>
    </row>
    <row r="84" spans="1:31" ht="12.75">
      <c r="A84" s="200"/>
      <c r="B84" s="232">
        <v>70</v>
      </c>
      <c r="C84" s="233"/>
      <c r="D84" s="233"/>
      <c r="E84" s="235"/>
      <c r="F84" s="248"/>
      <c r="G84" s="237"/>
      <c r="H84" s="238">
        <f t="shared" si="17"/>
      </c>
      <c r="I84" s="237"/>
      <c r="J84" s="238">
        <f t="shared" si="21"/>
      </c>
      <c r="K84" s="239">
        <f t="shared" si="18"/>
      </c>
      <c r="L84" s="240">
        <f>IF(J84="","",IF(J84&gt;VLOOKUP(F84,rentchart,Rent!$A$3+3,0),"Over Rent",IF(VLOOKUP(F84,rentchart,Rent!$A$3+2,0)&gt;=J84,"Low Rent","High Rent")))</f>
      </c>
      <c r="M84" s="241">
        <f t="shared" si="22"/>
      </c>
      <c r="N84" s="241">
        <f t="shared" si="23"/>
      </c>
      <c r="O84" s="241">
        <f t="shared" si="24"/>
      </c>
      <c r="P84" s="240">
        <f t="shared" si="25"/>
      </c>
      <c r="Q84" s="248"/>
      <c r="R84" s="237"/>
      <c r="S84" s="239">
        <f t="shared" si="19"/>
      </c>
      <c r="T84" s="239">
        <f t="shared" si="26"/>
      </c>
      <c r="U84" s="244">
        <f t="shared" si="27"/>
      </c>
      <c r="V84" s="245">
        <f ca="1" t="shared" si="20"/>
      </c>
      <c r="W84" s="246">
        <f t="shared" si="28"/>
      </c>
      <c r="X84" s="246">
        <f t="shared" si="29"/>
      </c>
      <c r="Y84" s="247"/>
      <c r="Z84" s="248"/>
      <c r="AA84" s="248"/>
      <c r="AB84" s="248"/>
      <c r="AC84" s="248"/>
      <c r="AD84" s="248"/>
      <c r="AE84" s="205"/>
    </row>
    <row r="85" spans="1:31" ht="12.75">
      <c r="A85" s="200"/>
      <c r="B85" s="232">
        <v>71</v>
      </c>
      <c r="C85" s="233"/>
      <c r="D85" s="233"/>
      <c r="E85" s="235"/>
      <c r="F85" s="248"/>
      <c r="G85" s="237"/>
      <c r="H85" s="238">
        <f t="shared" si="17"/>
      </c>
      <c r="I85" s="237"/>
      <c r="J85" s="238">
        <f t="shared" si="21"/>
      </c>
      <c r="K85" s="239">
        <f t="shared" si="18"/>
      </c>
      <c r="L85" s="240">
        <f>IF(J85="","",IF(J85&gt;VLOOKUP(F85,rentchart,Rent!$A$3+3,0),"Over Rent",IF(VLOOKUP(F85,rentchart,Rent!$A$3+2,0)&gt;=J85,"Low Rent","High Rent")))</f>
      </c>
      <c r="M85" s="241">
        <f t="shared" si="22"/>
      </c>
      <c r="N85" s="241">
        <f t="shared" si="23"/>
      </c>
      <c r="O85" s="241">
        <f t="shared" si="24"/>
      </c>
      <c r="P85" s="240">
        <f t="shared" si="25"/>
      </c>
      <c r="Q85" s="248"/>
      <c r="R85" s="237"/>
      <c r="S85" s="239">
        <f t="shared" si="19"/>
      </c>
      <c r="T85" s="239">
        <f t="shared" si="26"/>
      </c>
      <c r="U85" s="244">
        <f t="shared" si="27"/>
      </c>
      <c r="V85" s="245">
        <f ca="1" t="shared" si="20"/>
      </c>
      <c r="W85" s="246">
        <f t="shared" si="28"/>
      </c>
      <c r="X85" s="246">
        <f t="shared" si="29"/>
      </c>
      <c r="Y85" s="247"/>
      <c r="Z85" s="248"/>
      <c r="AA85" s="248"/>
      <c r="AB85" s="248"/>
      <c r="AC85" s="248"/>
      <c r="AD85" s="248"/>
      <c r="AE85" s="205"/>
    </row>
    <row r="86" spans="1:31" ht="12.75">
      <c r="A86" s="200"/>
      <c r="B86" s="232">
        <v>72</v>
      </c>
      <c r="C86" s="233"/>
      <c r="D86" s="233"/>
      <c r="E86" s="235"/>
      <c r="F86" s="248"/>
      <c r="G86" s="237"/>
      <c r="H86" s="238">
        <f t="shared" si="17"/>
      </c>
      <c r="I86" s="237"/>
      <c r="J86" s="238">
        <f t="shared" si="21"/>
      </c>
      <c r="K86" s="239">
        <f t="shared" si="18"/>
      </c>
      <c r="L86" s="240">
        <f>IF(J86="","",IF(J86&gt;VLOOKUP(F86,rentchart,Rent!$A$3+3,0),"Over Rent",IF(VLOOKUP(F86,rentchart,Rent!$A$3+2,0)&gt;=J86,"Low Rent","High Rent")))</f>
      </c>
      <c r="M86" s="241">
        <f t="shared" si="22"/>
      </c>
      <c r="N86" s="241">
        <f t="shared" si="23"/>
      </c>
      <c r="O86" s="241">
        <f t="shared" si="24"/>
      </c>
      <c r="P86" s="240">
        <f t="shared" si="25"/>
      </c>
      <c r="Q86" s="248"/>
      <c r="R86" s="237"/>
      <c r="S86" s="239">
        <f t="shared" si="19"/>
      </c>
      <c r="T86" s="239">
        <f t="shared" si="26"/>
      </c>
      <c r="U86" s="244">
        <f t="shared" si="27"/>
      </c>
      <c r="V86" s="245">
        <f ca="1" t="shared" si="20"/>
      </c>
      <c r="W86" s="246">
        <f t="shared" si="28"/>
      </c>
      <c r="X86" s="246">
        <f t="shared" si="29"/>
      </c>
      <c r="Y86" s="247"/>
      <c r="Z86" s="248"/>
      <c r="AA86" s="248"/>
      <c r="AB86" s="248"/>
      <c r="AC86" s="248"/>
      <c r="AD86" s="248"/>
      <c r="AE86" s="205"/>
    </row>
    <row r="87" spans="1:31" ht="12.75">
      <c r="A87" s="200"/>
      <c r="B87" s="232">
        <v>73</v>
      </c>
      <c r="C87" s="233"/>
      <c r="D87" s="233"/>
      <c r="E87" s="235"/>
      <c r="F87" s="248"/>
      <c r="G87" s="237"/>
      <c r="H87" s="238">
        <f t="shared" si="17"/>
      </c>
      <c r="I87" s="237"/>
      <c r="J87" s="238">
        <f t="shared" si="21"/>
      </c>
      <c r="K87" s="239">
        <f t="shared" si="18"/>
      </c>
      <c r="L87" s="240">
        <f>IF(J87="","",IF(J87&gt;VLOOKUP(F87,rentchart,Rent!$A$3+3,0),"Over Rent",IF(VLOOKUP(F87,rentchart,Rent!$A$3+2,0)&gt;=J87,"Low Rent","High Rent")))</f>
      </c>
      <c r="M87" s="241">
        <f t="shared" si="22"/>
      </c>
      <c r="N87" s="241">
        <f t="shared" si="23"/>
      </c>
      <c r="O87" s="241">
        <f t="shared" si="24"/>
      </c>
      <c r="P87" s="240">
        <f t="shared" si="25"/>
      </c>
      <c r="Q87" s="248"/>
      <c r="R87" s="237"/>
      <c r="S87" s="239">
        <f t="shared" si="19"/>
      </c>
      <c r="T87" s="239">
        <f t="shared" si="26"/>
      </c>
      <c r="U87" s="244">
        <f t="shared" si="27"/>
      </c>
      <c r="V87" s="245">
        <f ca="1" t="shared" si="20"/>
      </c>
      <c r="W87" s="246">
        <f t="shared" si="28"/>
      </c>
      <c r="X87" s="246">
        <f t="shared" si="29"/>
      </c>
      <c r="Y87" s="247"/>
      <c r="Z87" s="248"/>
      <c r="AA87" s="248"/>
      <c r="AB87" s="248"/>
      <c r="AC87" s="248"/>
      <c r="AD87" s="248"/>
      <c r="AE87" s="205"/>
    </row>
    <row r="88" spans="1:31" ht="12.75">
      <c r="A88" s="200"/>
      <c r="B88" s="232">
        <v>74</v>
      </c>
      <c r="C88" s="233"/>
      <c r="D88" s="233"/>
      <c r="E88" s="235"/>
      <c r="F88" s="248"/>
      <c r="G88" s="237"/>
      <c r="H88" s="238">
        <f t="shared" si="17"/>
      </c>
      <c r="I88" s="237"/>
      <c r="J88" s="238">
        <f t="shared" si="21"/>
      </c>
      <c r="K88" s="239">
        <f t="shared" si="18"/>
      </c>
      <c r="L88" s="240">
        <f>IF(J88="","",IF(J88&gt;VLOOKUP(F88,rentchart,Rent!$A$3+3,0),"Over Rent",IF(VLOOKUP(F88,rentchart,Rent!$A$3+2,0)&gt;=J88,"Low Rent","High Rent")))</f>
      </c>
      <c r="M88" s="241">
        <f t="shared" si="22"/>
      </c>
      <c r="N88" s="241">
        <f t="shared" si="23"/>
      </c>
      <c r="O88" s="241">
        <f t="shared" si="24"/>
      </c>
      <c r="P88" s="240">
        <f t="shared" si="25"/>
      </c>
      <c r="Q88" s="248"/>
      <c r="R88" s="237"/>
      <c r="S88" s="239">
        <f t="shared" si="19"/>
      </c>
      <c r="T88" s="239">
        <f t="shared" si="26"/>
      </c>
      <c r="U88" s="244">
        <f t="shared" si="27"/>
      </c>
      <c r="V88" s="245">
        <f ca="1" t="shared" si="20"/>
      </c>
      <c r="W88" s="246">
        <f t="shared" si="28"/>
      </c>
      <c r="X88" s="246">
        <f t="shared" si="29"/>
      </c>
      <c r="Y88" s="247"/>
      <c r="Z88" s="248"/>
      <c r="AA88" s="248"/>
      <c r="AB88" s="248"/>
      <c r="AC88" s="248"/>
      <c r="AD88" s="248"/>
      <c r="AE88" s="205"/>
    </row>
    <row r="89" spans="1:31" ht="12.75">
      <c r="A89" s="200"/>
      <c r="B89" s="232">
        <v>75</v>
      </c>
      <c r="C89" s="233"/>
      <c r="D89" s="233"/>
      <c r="E89" s="235"/>
      <c r="F89" s="248"/>
      <c r="G89" s="237"/>
      <c r="H89" s="238">
        <f t="shared" si="17"/>
      </c>
      <c r="I89" s="237"/>
      <c r="J89" s="238">
        <f t="shared" si="21"/>
      </c>
      <c r="K89" s="239">
        <f t="shared" si="18"/>
      </c>
      <c r="L89" s="240">
        <f>IF(J89="","",IF(J89&gt;VLOOKUP(F89,rentchart,Rent!$A$3+3,0),"Over Rent",IF(VLOOKUP(F89,rentchart,Rent!$A$3+2,0)&gt;=J89,"Low Rent","High Rent")))</f>
      </c>
      <c r="M89" s="241">
        <f t="shared" si="22"/>
      </c>
      <c r="N89" s="241">
        <f t="shared" si="23"/>
      </c>
      <c r="O89" s="241">
        <f t="shared" si="24"/>
      </c>
      <c r="P89" s="240">
        <f t="shared" si="25"/>
      </c>
      <c r="Q89" s="248"/>
      <c r="R89" s="237"/>
      <c r="S89" s="239">
        <f t="shared" si="19"/>
      </c>
      <c r="T89" s="239">
        <f t="shared" si="26"/>
      </c>
      <c r="U89" s="244">
        <f t="shared" si="27"/>
      </c>
      <c r="V89" s="245">
        <f ca="1" t="shared" si="20"/>
      </c>
      <c r="W89" s="246">
        <f t="shared" si="28"/>
      </c>
      <c r="X89" s="246">
        <f t="shared" si="29"/>
      </c>
      <c r="Y89" s="247"/>
      <c r="Z89" s="248"/>
      <c r="AA89" s="248"/>
      <c r="AB89" s="248"/>
      <c r="AC89" s="248"/>
      <c r="AD89" s="248"/>
      <c r="AE89" s="205"/>
    </row>
    <row r="90" spans="1:31" ht="12.75">
      <c r="A90" s="200"/>
      <c r="B90" s="232">
        <v>76</v>
      </c>
      <c r="C90" s="233"/>
      <c r="D90" s="233"/>
      <c r="E90" s="235"/>
      <c r="F90" s="248"/>
      <c r="G90" s="237"/>
      <c r="H90" s="238">
        <f t="shared" si="17"/>
      </c>
      <c r="I90" s="237"/>
      <c r="J90" s="238">
        <f t="shared" si="21"/>
      </c>
      <c r="K90" s="239">
        <f t="shared" si="18"/>
      </c>
      <c r="L90" s="240">
        <f>IF(J90="","",IF(J90&gt;VLOOKUP(F90,rentchart,Rent!$A$3+3,0),"Over Rent",IF(VLOOKUP(F90,rentchart,Rent!$A$3+2,0)&gt;=J90,"Low Rent","High Rent")))</f>
      </c>
      <c r="M90" s="241">
        <f t="shared" si="22"/>
      </c>
      <c r="N90" s="241">
        <f t="shared" si="23"/>
      </c>
      <c r="O90" s="241">
        <f t="shared" si="24"/>
      </c>
      <c r="P90" s="240">
        <f t="shared" si="25"/>
      </c>
      <c r="Q90" s="248"/>
      <c r="R90" s="237"/>
      <c r="S90" s="239">
        <f t="shared" si="19"/>
      </c>
      <c r="T90" s="239">
        <f t="shared" si="26"/>
      </c>
      <c r="U90" s="244">
        <f t="shared" si="27"/>
      </c>
      <c r="V90" s="245">
        <f ca="1" t="shared" si="20"/>
      </c>
      <c r="W90" s="246">
        <f t="shared" si="28"/>
      </c>
      <c r="X90" s="246">
        <f t="shared" si="29"/>
      </c>
      <c r="Y90" s="247"/>
      <c r="Z90" s="248"/>
      <c r="AA90" s="248"/>
      <c r="AB90" s="248"/>
      <c r="AC90" s="248"/>
      <c r="AD90" s="248"/>
      <c r="AE90" s="205"/>
    </row>
    <row r="91" spans="1:31" ht="12.75">
      <c r="A91" s="200"/>
      <c r="B91" s="232">
        <v>77</v>
      </c>
      <c r="C91" s="233"/>
      <c r="D91" s="233"/>
      <c r="E91" s="235"/>
      <c r="F91" s="248"/>
      <c r="G91" s="237"/>
      <c r="H91" s="238">
        <f t="shared" si="17"/>
      </c>
      <c r="I91" s="237"/>
      <c r="J91" s="238">
        <f t="shared" si="21"/>
      </c>
      <c r="K91" s="239">
        <f t="shared" si="18"/>
      </c>
      <c r="L91" s="240">
        <f>IF(J91="","",IF(J91&gt;VLOOKUP(F91,rentchart,Rent!$A$3+3,0),"Over Rent",IF(VLOOKUP(F91,rentchart,Rent!$A$3+2,0)&gt;=J91,"Low Rent","High Rent")))</f>
      </c>
      <c r="M91" s="241">
        <f t="shared" si="22"/>
      </c>
      <c r="N91" s="241">
        <f t="shared" si="23"/>
      </c>
      <c r="O91" s="241">
        <f t="shared" si="24"/>
      </c>
      <c r="P91" s="240">
        <f t="shared" si="25"/>
      </c>
      <c r="Q91" s="248"/>
      <c r="R91" s="237"/>
      <c r="S91" s="239">
        <f t="shared" si="19"/>
      </c>
      <c r="T91" s="239">
        <f t="shared" si="26"/>
      </c>
      <c r="U91" s="244">
        <f t="shared" si="27"/>
      </c>
      <c r="V91" s="245">
        <f ca="1" t="shared" si="20"/>
      </c>
      <c r="W91" s="246">
        <f t="shared" si="28"/>
      </c>
      <c r="X91" s="246">
        <f t="shared" si="29"/>
      </c>
      <c r="Y91" s="247"/>
      <c r="Z91" s="248"/>
      <c r="AA91" s="248"/>
      <c r="AB91" s="248"/>
      <c r="AC91" s="248"/>
      <c r="AD91" s="248"/>
      <c r="AE91" s="205"/>
    </row>
    <row r="92" spans="1:31" ht="12.75">
      <c r="A92" s="200"/>
      <c r="B92" s="232">
        <v>78</v>
      </c>
      <c r="C92" s="233"/>
      <c r="D92" s="233"/>
      <c r="E92" s="235"/>
      <c r="F92" s="248"/>
      <c r="G92" s="237"/>
      <c r="H92" s="238">
        <f t="shared" si="17"/>
      </c>
      <c r="I92" s="237"/>
      <c r="J92" s="238">
        <f t="shared" si="21"/>
      </c>
      <c r="K92" s="239">
        <f t="shared" si="18"/>
      </c>
      <c r="L92" s="240">
        <f>IF(J92="","",IF(J92&gt;VLOOKUP(F92,rentchart,Rent!$A$3+3,0),"Over Rent",IF(VLOOKUP(F92,rentchart,Rent!$A$3+2,0)&gt;=J92,"Low Rent","High Rent")))</f>
      </c>
      <c r="M92" s="241">
        <f t="shared" si="22"/>
      </c>
      <c r="N92" s="241">
        <f t="shared" si="23"/>
      </c>
      <c r="O92" s="241">
        <f t="shared" si="24"/>
      </c>
      <c r="P92" s="240">
        <f t="shared" si="25"/>
      </c>
      <c r="Q92" s="248"/>
      <c r="R92" s="237"/>
      <c r="S92" s="239">
        <f t="shared" si="19"/>
      </c>
      <c r="T92" s="239">
        <f t="shared" si="26"/>
      </c>
      <c r="U92" s="244">
        <f t="shared" si="27"/>
      </c>
      <c r="V92" s="245">
        <f ca="1" t="shared" si="20"/>
      </c>
      <c r="W92" s="246">
        <f t="shared" si="28"/>
      </c>
      <c r="X92" s="246">
        <f t="shared" si="29"/>
      </c>
      <c r="Y92" s="247"/>
      <c r="Z92" s="248"/>
      <c r="AA92" s="248"/>
      <c r="AB92" s="248"/>
      <c r="AC92" s="248"/>
      <c r="AD92" s="248"/>
      <c r="AE92" s="205"/>
    </row>
    <row r="93" spans="1:31" ht="12.75">
      <c r="A93" s="200"/>
      <c r="B93" s="232">
        <v>79</v>
      </c>
      <c r="C93" s="233"/>
      <c r="D93" s="233"/>
      <c r="E93" s="235"/>
      <c r="F93" s="248"/>
      <c r="G93" s="237"/>
      <c r="H93" s="238">
        <f t="shared" si="17"/>
      </c>
      <c r="I93" s="237"/>
      <c r="J93" s="238">
        <f t="shared" si="21"/>
      </c>
      <c r="K93" s="239">
        <f t="shared" si="18"/>
      </c>
      <c r="L93" s="240">
        <f>IF(J93="","",IF(J93&gt;VLOOKUP(F93,rentchart,Rent!$A$3+3,0),"Over Rent",IF(VLOOKUP(F93,rentchart,Rent!$A$3+2,0)&gt;=J93,"Low Rent","High Rent")))</f>
      </c>
      <c r="M93" s="241">
        <f t="shared" si="22"/>
      </c>
      <c r="N93" s="241">
        <f t="shared" si="23"/>
      </c>
      <c r="O93" s="241">
        <f t="shared" si="24"/>
      </c>
      <c r="P93" s="240">
        <f t="shared" si="25"/>
      </c>
      <c r="Q93" s="248"/>
      <c r="R93" s="237"/>
      <c r="S93" s="239">
        <f t="shared" si="19"/>
      </c>
      <c r="T93" s="239">
        <f t="shared" si="26"/>
      </c>
      <c r="U93" s="244">
        <f t="shared" si="27"/>
      </c>
      <c r="V93" s="245">
        <f ca="1" t="shared" si="20"/>
      </c>
      <c r="W93" s="246">
        <f t="shared" si="28"/>
      </c>
      <c r="X93" s="246">
        <f t="shared" si="29"/>
      </c>
      <c r="Y93" s="247"/>
      <c r="Z93" s="248"/>
      <c r="AA93" s="248"/>
      <c r="AB93" s="248"/>
      <c r="AC93" s="248"/>
      <c r="AD93" s="248"/>
      <c r="AE93" s="205"/>
    </row>
    <row r="94" spans="1:31" ht="12.75">
      <c r="A94" s="200"/>
      <c r="B94" s="232">
        <v>80</v>
      </c>
      <c r="C94" s="233"/>
      <c r="D94" s="233"/>
      <c r="E94" s="235"/>
      <c r="F94" s="248"/>
      <c r="G94" s="237"/>
      <c r="H94" s="238">
        <f t="shared" si="17"/>
      </c>
      <c r="I94" s="237"/>
      <c r="J94" s="238">
        <f t="shared" si="21"/>
      </c>
      <c r="K94" s="239">
        <f t="shared" si="18"/>
      </c>
      <c r="L94" s="240">
        <f>IF(J94="","",IF(J94&gt;VLOOKUP(F94,rentchart,Rent!$A$3+3,0),"Over Rent",IF(VLOOKUP(F94,rentchart,Rent!$A$3+2,0)&gt;=J94,"Low Rent","High Rent")))</f>
      </c>
      <c r="M94" s="241">
        <f t="shared" si="22"/>
      </c>
      <c r="N94" s="241">
        <f t="shared" si="23"/>
      </c>
      <c r="O94" s="241">
        <f t="shared" si="24"/>
      </c>
      <c r="P94" s="240">
        <f t="shared" si="25"/>
      </c>
      <c r="Q94" s="248"/>
      <c r="R94" s="237"/>
      <c r="S94" s="239">
        <f t="shared" si="19"/>
      </c>
      <c r="T94" s="239">
        <f t="shared" si="26"/>
      </c>
      <c r="U94" s="244">
        <f t="shared" si="27"/>
      </c>
      <c r="V94" s="245">
        <f ca="1" t="shared" si="20"/>
      </c>
      <c r="W94" s="246">
        <f t="shared" si="28"/>
      </c>
      <c r="X94" s="246">
        <f t="shared" si="29"/>
      </c>
      <c r="Y94" s="247"/>
      <c r="Z94" s="248"/>
      <c r="AA94" s="248"/>
      <c r="AB94" s="248"/>
      <c r="AC94" s="248"/>
      <c r="AD94" s="248"/>
      <c r="AE94" s="205"/>
    </row>
    <row r="95" spans="1:31" ht="12.75">
      <c r="A95" s="200"/>
      <c r="B95" s="232">
        <v>81</v>
      </c>
      <c r="C95" s="233"/>
      <c r="D95" s="233"/>
      <c r="E95" s="235"/>
      <c r="F95" s="248"/>
      <c r="G95" s="237"/>
      <c r="H95" s="238">
        <f t="shared" si="17"/>
      </c>
      <c r="I95" s="237"/>
      <c r="J95" s="238">
        <f t="shared" si="21"/>
      </c>
      <c r="K95" s="239">
        <f t="shared" si="18"/>
      </c>
      <c r="L95" s="240">
        <f>IF(J95="","",IF(J95&gt;VLOOKUP(F95,rentchart,Rent!$A$3+3,0),"Over Rent",IF(VLOOKUP(F95,rentchart,Rent!$A$3+2,0)&gt;=J95,"Low Rent","High Rent")))</f>
      </c>
      <c r="M95" s="241">
        <f t="shared" si="22"/>
      </c>
      <c r="N95" s="241">
        <f t="shared" si="23"/>
      </c>
      <c r="O95" s="241">
        <f t="shared" si="24"/>
      </c>
      <c r="P95" s="240">
        <f t="shared" si="25"/>
      </c>
      <c r="Q95" s="248"/>
      <c r="R95" s="237"/>
      <c r="S95" s="239">
        <f t="shared" si="19"/>
      </c>
      <c r="T95" s="239">
        <f t="shared" si="26"/>
      </c>
      <c r="U95" s="244">
        <f t="shared" si="27"/>
      </c>
      <c r="V95" s="245">
        <f ca="1" t="shared" si="20"/>
      </c>
      <c r="W95" s="246">
        <f t="shared" si="28"/>
      </c>
      <c r="X95" s="246">
        <f t="shared" si="29"/>
      </c>
      <c r="Y95" s="247"/>
      <c r="Z95" s="248"/>
      <c r="AA95" s="248"/>
      <c r="AB95" s="248"/>
      <c r="AC95" s="248"/>
      <c r="AD95" s="248"/>
      <c r="AE95" s="205"/>
    </row>
    <row r="96" spans="1:31" ht="12.75">
      <c r="A96" s="200"/>
      <c r="B96" s="232">
        <v>82</v>
      </c>
      <c r="C96" s="233"/>
      <c r="D96" s="233"/>
      <c r="E96" s="235"/>
      <c r="F96" s="248"/>
      <c r="G96" s="237"/>
      <c r="H96" s="238">
        <f t="shared" si="17"/>
      </c>
      <c r="I96" s="237"/>
      <c r="J96" s="238">
        <f t="shared" si="21"/>
      </c>
      <c r="K96" s="239">
        <f t="shared" si="18"/>
      </c>
      <c r="L96" s="240">
        <f>IF(J96="","",IF(J96&gt;VLOOKUP(F96,rentchart,Rent!$A$3+3,0),"Over Rent",IF(VLOOKUP(F96,rentchart,Rent!$A$3+2,0)&gt;=J96,"Low Rent","High Rent")))</f>
      </c>
      <c r="M96" s="241">
        <f t="shared" si="22"/>
      </c>
      <c r="N96" s="241">
        <f t="shared" si="23"/>
      </c>
      <c r="O96" s="241">
        <f t="shared" si="24"/>
      </c>
      <c r="P96" s="240">
        <f t="shared" si="25"/>
      </c>
      <c r="Q96" s="248"/>
      <c r="R96" s="237"/>
      <c r="S96" s="239">
        <f t="shared" si="19"/>
      </c>
      <c r="T96" s="239">
        <f t="shared" si="26"/>
      </c>
      <c r="U96" s="244">
        <f t="shared" si="27"/>
      </c>
      <c r="V96" s="245">
        <f ca="1" t="shared" si="20"/>
      </c>
      <c r="W96" s="246">
        <f t="shared" si="28"/>
      </c>
      <c r="X96" s="246">
        <f t="shared" si="29"/>
      </c>
      <c r="Y96" s="247"/>
      <c r="Z96" s="248"/>
      <c r="AA96" s="248"/>
      <c r="AB96" s="248"/>
      <c r="AC96" s="248"/>
      <c r="AD96" s="248"/>
      <c r="AE96" s="205"/>
    </row>
    <row r="97" spans="1:31" ht="12.75">
      <c r="A97" s="200"/>
      <c r="B97" s="232">
        <v>83</v>
      </c>
      <c r="C97" s="233"/>
      <c r="D97" s="233"/>
      <c r="E97" s="235"/>
      <c r="F97" s="248"/>
      <c r="G97" s="237"/>
      <c r="H97" s="238">
        <f t="shared" si="17"/>
      </c>
      <c r="I97" s="237"/>
      <c r="J97" s="238">
        <f t="shared" si="21"/>
      </c>
      <c r="K97" s="239">
        <f t="shared" si="18"/>
      </c>
      <c r="L97" s="240">
        <f>IF(J97="","",IF(J97&gt;VLOOKUP(F97,rentchart,Rent!$A$3+3,0),"Over Rent",IF(VLOOKUP(F97,rentchart,Rent!$A$3+2,0)&gt;=J97,"Low Rent","High Rent")))</f>
      </c>
      <c r="M97" s="241">
        <f t="shared" si="22"/>
      </c>
      <c r="N97" s="241">
        <f t="shared" si="23"/>
      </c>
      <c r="O97" s="241">
        <f t="shared" si="24"/>
      </c>
      <c r="P97" s="240">
        <f t="shared" si="25"/>
      </c>
      <c r="Q97" s="248"/>
      <c r="R97" s="237"/>
      <c r="S97" s="239">
        <f t="shared" si="19"/>
      </c>
      <c r="T97" s="239">
        <f t="shared" si="26"/>
      </c>
      <c r="U97" s="244">
        <f t="shared" si="27"/>
      </c>
      <c r="V97" s="245">
        <f ca="1" t="shared" si="20"/>
      </c>
      <c r="W97" s="246">
        <f t="shared" si="28"/>
      </c>
      <c r="X97" s="246">
        <f t="shared" si="29"/>
      </c>
      <c r="Y97" s="247"/>
      <c r="Z97" s="248"/>
      <c r="AA97" s="248"/>
      <c r="AB97" s="248"/>
      <c r="AC97" s="248"/>
      <c r="AD97" s="248"/>
      <c r="AE97" s="205"/>
    </row>
    <row r="98" spans="1:31" ht="12.75">
      <c r="A98" s="200"/>
      <c r="B98" s="232">
        <v>84</v>
      </c>
      <c r="C98" s="233"/>
      <c r="D98" s="233"/>
      <c r="E98" s="235"/>
      <c r="F98" s="248"/>
      <c r="G98" s="237"/>
      <c r="H98" s="238">
        <f t="shared" si="17"/>
      </c>
      <c r="I98" s="237"/>
      <c r="J98" s="238">
        <f t="shared" si="21"/>
      </c>
      <c r="K98" s="239">
        <f t="shared" si="18"/>
      </c>
      <c r="L98" s="240">
        <f>IF(J98="","",IF(J98&gt;VLOOKUP(F98,rentchart,Rent!$A$3+3,0),"Over Rent",IF(VLOOKUP(F98,rentchart,Rent!$A$3+2,0)&gt;=J98,"Low Rent","High Rent")))</f>
      </c>
      <c r="M98" s="241">
        <f t="shared" si="22"/>
      </c>
      <c r="N98" s="241">
        <f t="shared" si="23"/>
      </c>
      <c r="O98" s="241">
        <f t="shared" si="24"/>
      </c>
      <c r="P98" s="240">
        <f t="shared" si="25"/>
      </c>
      <c r="Q98" s="248"/>
      <c r="R98" s="237"/>
      <c r="S98" s="239">
        <f t="shared" si="19"/>
      </c>
      <c r="T98" s="239">
        <f t="shared" si="26"/>
      </c>
      <c r="U98" s="244">
        <f t="shared" si="27"/>
      </c>
      <c r="V98" s="245">
        <f ca="1" t="shared" si="20"/>
      </c>
      <c r="W98" s="246">
        <f t="shared" si="28"/>
      </c>
      <c r="X98" s="246">
        <f t="shared" si="29"/>
      </c>
      <c r="Y98" s="247"/>
      <c r="Z98" s="248"/>
      <c r="AA98" s="248"/>
      <c r="AB98" s="248"/>
      <c r="AC98" s="248"/>
      <c r="AD98" s="248"/>
      <c r="AE98" s="205"/>
    </row>
    <row r="99" spans="1:31" ht="12.75">
      <c r="A99" s="200"/>
      <c r="B99" s="232">
        <v>85</v>
      </c>
      <c r="C99" s="233"/>
      <c r="D99" s="233"/>
      <c r="E99" s="235"/>
      <c r="F99" s="248"/>
      <c r="G99" s="237"/>
      <c r="H99" s="238">
        <f t="shared" si="17"/>
      </c>
      <c r="I99" s="237"/>
      <c r="J99" s="238">
        <f t="shared" si="21"/>
      </c>
      <c r="K99" s="239">
        <f t="shared" si="18"/>
      </c>
      <c r="L99" s="240">
        <f>IF(J99="","",IF(J99&gt;VLOOKUP(F99,rentchart,Rent!$A$3+3,0),"Over Rent",IF(VLOOKUP(F99,rentchart,Rent!$A$3+2,0)&gt;=J99,"Low Rent","High Rent")))</f>
      </c>
      <c r="M99" s="241">
        <f t="shared" si="22"/>
      </c>
      <c r="N99" s="241">
        <f t="shared" si="23"/>
      </c>
      <c r="O99" s="241">
        <f t="shared" si="24"/>
      </c>
      <c r="P99" s="240">
        <f t="shared" si="25"/>
      </c>
      <c r="Q99" s="248"/>
      <c r="R99" s="237"/>
      <c r="S99" s="239">
        <f t="shared" si="19"/>
      </c>
      <c r="T99" s="239">
        <f t="shared" si="26"/>
      </c>
      <c r="U99" s="244">
        <f t="shared" si="27"/>
      </c>
      <c r="V99" s="245">
        <f ca="1" t="shared" si="20"/>
      </c>
      <c r="W99" s="246">
        <f t="shared" si="28"/>
      </c>
      <c r="X99" s="246">
        <f t="shared" si="29"/>
      </c>
      <c r="Y99" s="247"/>
      <c r="Z99" s="248"/>
      <c r="AA99" s="248"/>
      <c r="AB99" s="248"/>
      <c r="AC99" s="248"/>
      <c r="AD99" s="248"/>
      <c r="AE99" s="205"/>
    </row>
    <row r="100" spans="1:31" ht="12.75">
      <c r="A100" s="200"/>
      <c r="B100" s="232">
        <v>86</v>
      </c>
      <c r="C100" s="233"/>
      <c r="D100" s="233"/>
      <c r="E100" s="235"/>
      <c r="F100" s="248"/>
      <c r="G100" s="237"/>
      <c r="H100" s="238">
        <f t="shared" si="17"/>
      </c>
      <c r="I100" s="237"/>
      <c r="J100" s="238">
        <f t="shared" si="21"/>
      </c>
      <c r="K100" s="239">
        <f t="shared" si="18"/>
      </c>
      <c r="L100" s="240">
        <f>IF(J100="","",IF(J100&gt;VLOOKUP(F100,rentchart,Rent!$A$3+3,0),"Over Rent",IF(VLOOKUP(F100,rentchart,Rent!$A$3+2,0)&gt;=J100,"Low Rent","High Rent")))</f>
      </c>
      <c r="M100" s="241">
        <f t="shared" si="22"/>
      </c>
      <c r="N100" s="241">
        <f t="shared" si="23"/>
      </c>
      <c r="O100" s="241">
        <f t="shared" si="24"/>
      </c>
      <c r="P100" s="240">
        <f t="shared" si="25"/>
      </c>
      <c r="Q100" s="248"/>
      <c r="R100" s="237"/>
      <c r="S100" s="239">
        <f t="shared" si="19"/>
      </c>
      <c r="T100" s="239">
        <f t="shared" si="26"/>
      </c>
      <c r="U100" s="244">
        <f t="shared" si="27"/>
      </c>
      <c r="V100" s="245">
        <f ca="1" t="shared" si="20"/>
      </c>
      <c r="W100" s="246">
        <f t="shared" si="28"/>
      </c>
      <c r="X100" s="246">
        <f t="shared" si="29"/>
      </c>
      <c r="Y100" s="247"/>
      <c r="Z100" s="248"/>
      <c r="AA100" s="248"/>
      <c r="AB100" s="248"/>
      <c r="AC100" s="248"/>
      <c r="AD100" s="248"/>
      <c r="AE100" s="205"/>
    </row>
    <row r="101" spans="1:31" ht="12.75">
      <c r="A101" s="200"/>
      <c r="B101" s="232">
        <v>87</v>
      </c>
      <c r="C101" s="233"/>
      <c r="D101" s="233"/>
      <c r="E101" s="235"/>
      <c r="F101" s="248"/>
      <c r="G101" s="237"/>
      <c r="H101" s="238">
        <f t="shared" si="17"/>
      </c>
      <c r="I101" s="237"/>
      <c r="J101" s="238">
        <f t="shared" si="21"/>
      </c>
      <c r="K101" s="239">
        <f t="shared" si="18"/>
      </c>
      <c r="L101" s="240">
        <f>IF(J101="","",IF(J101&gt;VLOOKUP(F101,rentchart,Rent!$A$3+3,0),"Over Rent",IF(VLOOKUP(F101,rentchart,Rent!$A$3+2,0)&gt;=J101,"Low Rent","High Rent")))</f>
      </c>
      <c r="M101" s="241">
        <f t="shared" si="22"/>
      </c>
      <c r="N101" s="241">
        <f t="shared" si="23"/>
      </c>
      <c r="O101" s="241">
        <f t="shared" si="24"/>
      </c>
      <c r="P101" s="240">
        <f t="shared" si="25"/>
      </c>
      <c r="Q101" s="248"/>
      <c r="R101" s="237"/>
      <c r="S101" s="239">
        <f t="shared" si="19"/>
      </c>
      <c r="T101" s="239">
        <f t="shared" si="26"/>
      </c>
      <c r="U101" s="244">
        <f t="shared" si="27"/>
      </c>
      <c r="V101" s="245">
        <f ca="1" t="shared" si="20"/>
      </c>
      <c r="W101" s="246">
        <f t="shared" si="28"/>
      </c>
      <c r="X101" s="246">
        <f t="shared" si="29"/>
      </c>
      <c r="Y101" s="247"/>
      <c r="Z101" s="248"/>
      <c r="AA101" s="248"/>
      <c r="AB101" s="248"/>
      <c r="AC101" s="248"/>
      <c r="AD101" s="248"/>
      <c r="AE101" s="205"/>
    </row>
    <row r="102" spans="1:31" ht="12.75">
      <c r="A102" s="200"/>
      <c r="B102" s="232">
        <v>88</v>
      </c>
      <c r="C102" s="233"/>
      <c r="D102" s="233"/>
      <c r="E102" s="235"/>
      <c r="F102" s="248"/>
      <c r="G102" s="237"/>
      <c r="H102" s="238">
        <f t="shared" si="17"/>
      </c>
      <c r="I102" s="237"/>
      <c r="J102" s="238">
        <f t="shared" si="21"/>
      </c>
      <c r="K102" s="239">
        <f t="shared" si="18"/>
      </c>
      <c r="L102" s="240">
        <f>IF(J102="","",IF(J102&gt;VLOOKUP(F102,rentchart,Rent!$A$3+3,0),"Over Rent",IF(VLOOKUP(F102,rentchart,Rent!$A$3+2,0)&gt;=J102,"Low Rent","High Rent")))</f>
      </c>
      <c r="M102" s="241">
        <f t="shared" si="22"/>
      </c>
      <c r="N102" s="241">
        <f t="shared" si="23"/>
      </c>
      <c r="O102" s="241">
        <f t="shared" si="24"/>
      </c>
      <c r="P102" s="240">
        <f t="shared" si="25"/>
      </c>
      <c r="Q102" s="248"/>
      <c r="R102" s="237"/>
      <c r="S102" s="239">
        <f t="shared" si="19"/>
      </c>
      <c r="T102" s="239">
        <f t="shared" si="26"/>
      </c>
      <c r="U102" s="244">
        <f t="shared" si="27"/>
      </c>
      <c r="V102" s="245">
        <f ca="1" t="shared" si="20"/>
      </c>
      <c r="W102" s="246">
        <f t="shared" si="28"/>
      </c>
      <c r="X102" s="246">
        <f t="shared" si="29"/>
      </c>
      <c r="Y102" s="247"/>
      <c r="Z102" s="248"/>
      <c r="AA102" s="248"/>
      <c r="AB102" s="248"/>
      <c r="AC102" s="248"/>
      <c r="AD102" s="248"/>
      <c r="AE102" s="205"/>
    </row>
    <row r="103" spans="1:31" ht="12.75">
      <c r="A103" s="200"/>
      <c r="B103" s="232">
        <v>89</v>
      </c>
      <c r="C103" s="233"/>
      <c r="D103" s="233"/>
      <c r="E103" s="235"/>
      <c r="F103" s="248"/>
      <c r="G103" s="237"/>
      <c r="H103" s="238">
        <f t="shared" si="17"/>
      </c>
      <c r="I103" s="237"/>
      <c r="J103" s="238">
        <f t="shared" si="21"/>
      </c>
      <c r="K103" s="239">
        <f t="shared" si="18"/>
      </c>
      <c r="L103" s="240">
        <f>IF(J103="","",IF(J103&gt;VLOOKUP(F103,rentchart,Rent!$A$3+3,0),"Over Rent",IF(VLOOKUP(F103,rentchart,Rent!$A$3+2,0)&gt;=J103,"Low Rent","High Rent")))</f>
      </c>
      <c r="M103" s="241">
        <f t="shared" si="22"/>
      </c>
      <c r="N103" s="241">
        <f t="shared" si="23"/>
      </c>
      <c r="O103" s="241">
        <f t="shared" si="24"/>
      </c>
      <c r="P103" s="240">
        <f t="shared" si="25"/>
      </c>
      <c r="Q103" s="248"/>
      <c r="R103" s="237"/>
      <c r="S103" s="239">
        <f t="shared" si="19"/>
      </c>
      <c r="T103" s="239">
        <f t="shared" si="26"/>
      </c>
      <c r="U103" s="244">
        <f t="shared" si="27"/>
      </c>
      <c r="V103" s="245">
        <f ca="1" t="shared" si="20"/>
      </c>
      <c r="W103" s="246">
        <f t="shared" si="28"/>
      </c>
      <c r="X103" s="246">
        <f t="shared" si="29"/>
      </c>
      <c r="Y103" s="247"/>
      <c r="Z103" s="248"/>
      <c r="AA103" s="248"/>
      <c r="AB103" s="248"/>
      <c r="AC103" s="248"/>
      <c r="AD103" s="248"/>
      <c r="AE103" s="205"/>
    </row>
    <row r="104" spans="1:31" ht="12.75">
      <c r="A104" s="200"/>
      <c r="B104" s="232">
        <v>90</v>
      </c>
      <c r="C104" s="233"/>
      <c r="D104" s="233"/>
      <c r="E104" s="235"/>
      <c r="F104" s="248"/>
      <c r="G104" s="237"/>
      <c r="H104" s="238">
        <f t="shared" si="17"/>
      </c>
      <c r="I104" s="237"/>
      <c r="J104" s="238">
        <f t="shared" si="21"/>
      </c>
      <c r="K104" s="239">
        <f t="shared" si="18"/>
      </c>
      <c r="L104" s="240">
        <f>IF(J104="","",IF(J104&gt;VLOOKUP(F104,rentchart,Rent!$A$3+3,0),"Over Rent",IF(VLOOKUP(F104,rentchart,Rent!$A$3+2,0)&gt;=J104,"Low Rent","High Rent")))</f>
      </c>
      <c r="M104" s="241">
        <f t="shared" si="22"/>
      </c>
      <c r="N104" s="241">
        <f t="shared" si="23"/>
      </c>
      <c r="O104" s="241">
        <f t="shared" si="24"/>
      </c>
      <c r="P104" s="240">
        <f t="shared" si="25"/>
      </c>
      <c r="Q104" s="248"/>
      <c r="R104" s="237"/>
      <c r="S104" s="239">
        <f t="shared" si="19"/>
      </c>
      <c r="T104" s="239">
        <f t="shared" si="26"/>
      </c>
      <c r="U104" s="244">
        <f t="shared" si="27"/>
      </c>
      <c r="V104" s="245">
        <f ca="1" t="shared" si="20"/>
      </c>
      <c r="W104" s="246">
        <f t="shared" si="28"/>
      </c>
      <c r="X104" s="246">
        <f t="shared" si="29"/>
      </c>
      <c r="Y104" s="247"/>
      <c r="Z104" s="248"/>
      <c r="AA104" s="248"/>
      <c r="AB104" s="248"/>
      <c r="AC104" s="248"/>
      <c r="AD104" s="248"/>
      <c r="AE104" s="205"/>
    </row>
    <row r="105" spans="1:31" ht="12.75">
      <c r="A105" s="200"/>
      <c r="B105" s="232">
        <v>91</v>
      </c>
      <c r="C105" s="233"/>
      <c r="D105" s="233"/>
      <c r="E105" s="235"/>
      <c r="F105" s="248"/>
      <c r="G105" s="237"/>
      <c r="H105" s="238">
        <f t="shared" si="17"/>
      </c>
      <c r="I105" s="237"/>
      <c r="J105" s="238">
        <f t="shared" si="21"/>
      </c>
      <c r="K105" s="239">
        <f t="shared" si="18"/>
      </c>
      <c r="L105" s="240">
        <f>IF(J105="","",IF(J105&gt;VLOOKUP(F105,rentchart,Rent!$A$3+3,0),"Over Rent",IF(VLOOKUP(F105,rentchart,Rent!$A$3+2,0)&gt;=J105,"Low Rent","High Rent")))</f>
      </c>
      <c r="M105" s="241">
        <f t="shared" si="22"/>
      </c>
      <c r="N105" s="241">
        <f t="shared" si="23"/>
      </c>
      <c r="O105" s="241">
        <f t="shared" si="24"/>
      </c>
      <c r="P105" s="240">
        <f t="shared" si="25"/>
      </c>
      <c r="Q105" s="248"/>
      <c r="R105" s="237"/>
      <c r="S105" s="239">
        <f t="shared" si="19"/>
      </c>
      <c r="T105" s="239">
        <f t="shared" si="26"/>
      </c>
      <c r="U105" s="244">
        <f t="shared" si="27"/>
      </c>
      <c r="V105" s="245">
        <f ca="1" t="shared" si="20"/>
      </c>
      <c r="W105" s="246">
        <f t="shared" si="28"/>
      </c>
      <c r="X105" s="246">
        <f t="shared" si="29"/>
      </c>
      <c r="Y105" s="247"/>
      <c r="Z105" s="248"/>
      <c r="AA105" s="248"/>
      <c r="AB105" s="248"/>
      <c r="AC105" s="248"/>
      <c r="AD105" s="248"/>
      <c r="AE105" s="205"/>
    </row>
    <row r="106" spans="1:31" ht="12.75">
      <c r="A106" s="200"/>
      <c r="B106" s="232">
        <v>92</v>
      </c>
      <c r="C106" s="233"/>
      <c r="D106" s="233"/>
      <c r="E106" s="235"/>
      <c r="F106" s="248"/>
      <c r="G106" s="237"/>
      <c r="H106" s="238">
        <f t="shared" si="17"/>
      </c>
      <c r="I106" s="237"/>
      <c r="J106" s="238">
        <f t="shared" si="21"/>
      </c>
      <c r="K106" s="239">
        <f t="shared" si="18"/>
      </c>
      <c r="L106" s="240">
        <f>IF(J106="","",IF(J106&gt;VLOOKUP(F106,rentchart,Rent!$A$3+3,0),"Over Rent",IF(VLOOKUP(F106,rentchart,Rent!$A$3+2,0)&gt;=J106,"Low Rent","High Rent")))</f>
      </c>
      <c r="M106" s="241">
        <f t="shared" si="22"/>
      </c>
      <c r="N106" s="241">
        <f t="shared" si="23"/>
      </c>
      <c r="O106" s="241">
        <f t="shared" si="24"/>
      </c>
      <c r="P106" s="240">
        <f t="shared" si="25"/>
      </c>
      <c r="Q106" s="248"/>
      <c r="R106" s="237"/>
      <c r="S106" s="239">
        <f t="shared" si="19"/>
      </c>
      <c r="T106" s="239">
        <f t="shared" si="26"/>
      </c>
      <c r="U106" s="244">
        <f t="shared" si="27"/>
      </c>
      <c r="V106" s="245">
        <f ca="1" t="shared" si="20"/>
      </c>
      <c r="W106" s="246">
        <f t="shared" si="28"/>
      </c>
      <c r="X106" s="246">
        <f t="shared" si="29"/>
      </c>
      <c r="Y106" s="247"/>
      <c r="Z106" s="248"/>
      <c r="AA106" s="248"/>
      <c r="AB106" s="248"/>
      <c r="AC106" s="248"/>
      <c r="AD106" s="248"/>
      <c r="AE106" s="205"/>
    </row>
    <row r="107" spans="1:31" ht="12.75">
      <c r="A107" s="200"/>
      <c r="B107" s="232">
        <v>93</v>
      </c>
      <c r="C107" s="233"/>
      <c r="D107" s="233"/>
      <c r="E107" s="235"/>
      <c r="F107" s="248"/>
      <c r="G107" s="237"/>
      <c r="H107" s="238">
        <f t="shared" si="17"/>
      </c>
      <c r="I107" s="237"/>
      <c r="J107" s="238">
        <f t="shared" si="21"/>
      </c>
      <c r="K107" s="239">
        <f t="shared" si="18"/>
      </c>
      <c r="L107" s="240">
        <f>IF(J107="","",IF(J107&gt;VLOOKUP(F107,rentchart,Rent!$A$3+3,0),"Over Rent",IF(VLOOKUP(F107,rentchart,Rent!$A$3+2,0)&gt;=J107,"Low Rent","High Rent")))</f>
      </c>
      <c r="M107" s="241">
        <f t="shared" si="22"/>
      </c>
      <c r="N107" s="241">
        <f t="shared" si="23"/>
      </c>
      <c r="O107" s="241">
        <f t="shared" si="24"/>
      </c>
      <c r="P107" s="240">
        <f t="shared" si="25"/>
      </c>
      <c r="Q107" s="248"/>
      <c r="R107" s="237"/>
      <c r="S107" s="239">
        <f t="shared" si="19"/>
      </c>
      <c r="T107" s="239">
        <f t="shared" si="26"/>
      </c>
      <c r="U107" s="244">
        <f t="shared" si="27"/>
      </c>
      <c r="V107" s="245">
        <f ca="1" t="shared" si="20"/>
      </c>
      <c r="W107" s="246">
        <f t="shared" si="28"/>
      </c>
      <c r="X107" s="246">
        <f t="shared" si="29"/>
      </c>
      <c r="Y107" s="247"/>
      <c r="Z107" s="248"/>
      <c r="AA107" s="248"/>
      <c r="AB107" s="248"/>
      <c r="AC107" s="248"/>
      <c r="AD107" s="248"/>
      <c r="AE107" s="205"/>
    </row>
    <row r="108" spans="1:31" ht="12.75">
      <c r="A108" s="200"/>
      <c r="B108" s="232">
        <v>94</v>
      </c>
      <c r="C108" s="233"/>
      <c r="D108" s="233"/>
      <c r="E108" s="235"/>
      <c r="F108" s="248"/>
      <c r="G108" s="237"/>
      <c r="H108" s="238">
        <f t="shared" si="17"/>
      </c>
      <c r="I108" s="237"/>
      <c r="J108" s="238">
        <f t="shared" si="21"/>
      </c>
      <c r="K108" s="239">
        <f t="shared" si="18"/>
      </c>
      <c r="L108" s="240">
        <f>IF(J108="","",IF(J108&gt;VLOOKUP(F108,rentchart,Rent!$A$3+3,0),"Over Rent",IF(VLOOKUP(F108,rentchart,Rent!$A$3+2,0)&gt;=J108,"Low Rent","High Rent")))</f>
      </c>
      <c r="M108" s="241">
        <f t="shared" si="22"/>
      </c>
      <c r="N108" s="241">
        <f t="shared" si="23"/>
      </c>
      <c r="O108" s="241">
        <f t="shared" si="24"/>
      </c>
      <c r="P108" s="240">
        <f t="shared" si="25"/>
      </c>
      <c r="Q108" s="248"/>
      <c r="R108" s="237"/>
      <c r="S108" s="239">
        <f t="shared" si="19"/>
      </c>
      <c r="T108" s="239">
        <f t="shared" si="26"/>
      </c>
      <c r="U108" s="244">
        <f t="shared" si="27"/>
      </c>
      <c r="V108" s="245">
        <f ca="1" t="shared" si="20"/>
      </c>
      <c r="W108" s="246">
        <f t="shared" si="28"/>
      </c>
      <c r="X108" s="246">
        <f t="shared" si="29"/>
      </c>
      <c r="Y108" s="247"/>
      <c r="Z108" s="248"/>
      <c r="AA108" s="248"/>
      <c r="AB108" s="248"/>
      <c r="AC108" s="248"/>
      <c r="AD108" s="248"/>
      <c r="AE108" s="205"/>
    </row>
    <row r="109" spans="1:31" ht="12.75">
      <c r="A109" s="200"/>
      <c r="B109" s="232">
        <v>95</v>
      </c>
      <c r="C109" s="233"/>
      <c r="D109" s="233"/>
      <c r="E109" s="235"/>
      <c r="F109" s="248"/>
      <c r="G109" s="237"/>
      <c r="H109" s="238">
        <f t="shared" si="17"/>
      </c>
      <c r="I109" s="237"/>
      <c r="J109" s="238">
        <f t="shared" si="21"/>
      </c>
      <c r="K109" s="239">
        <f t="shared" si="18"/>
      </c>
      <c r="L109" s="240">
        <f>IF(J109="","",IF(J109&gt;VLOOKUP(F109,rentchart,Rent!$A$3+3,0),"Over Rent",IF(VLOOKUP(F109,rentchart,Rent!$A$3+2,0)&gt;=J109,"Low Rent","High Rent")))</f>
      </c>
      <c r="M109" s="241">
        <f t="shared" si="22"/>
      </c>
      <c r="N109" s="241">
        <f t="shared" si="23"/>
      </c>
      <c r="O109" s="241">
        <f t="shared" si="24"/>
      </c>
      <c r="P109" s="240">
        <f t="shared" si="25"/>
      </c>
      <c r="Q109" s="248"/>
      <c r="R109" s="237"/>
      <c r="S109" s="239">
        <f t="shared" si="19"/>
      </c>
      <c r="T109" s="239">
        <f t="shared" si="26"/>
      </c>
      <c r="U109" s="244">
        <f t="shared" si="27"/>
      </c>
      <c r="V109" s="245">
        <f ca="1" t="shared" si="20"/>
      </c>
      <c r="W109" s="246">
        <f t="shared" si="28"/>
      </c>
      <c r="X109" s="246">
        <f t="shared" si="29"/>
      </c>
      <c r="Y109" s="247"/>
      <c r="Z109" s="248"/>
      <c r="AA109" s="248"/>
      <c r="AB109" s="248"/>
      <c r="AC109" s="248"/>
      <c r="AD109" s="248"/>
      <c r="AE109" s="205"/>
    </row>
    <row r="110" spans="1:31" ht="12.75">
      <c r="A110" s="200"/>
      <c r="B110" s="232">
        <v>96</v>
      </c>
      <c r="C110" s="233"/>
      <c r="D110" s="233"/>
      <c r="E110" s="235"/>
      <c r="F110" s="248"/>
      <c r="G110" s="237"/>
      <c r="H110" s="238">
        <f t="shared" si="17"/>
      </c>
      <c r="I110" s="237"/>
      <c r="J110" s="238">
        <f t="shared" si="21"/>
      </c>
      <c r="K110" s="239">
        <f t="shared" si="18"/>
      </c>
      <c r="L110" s="240">
        <f>IF(J110="","",IF(J110&gt;VLOOKUP(F110,rentchart,Rent!$A$3+3,0),"Over Rent",IF(VLOOKUP(F110,rentchart,Rent!$A$3+2,0)&gt;=J110,"Low Rent","High Rent")))</f>
      </c>
      <c r="M110" s="241">
        <f t="shared" si="22"/>
      </c>
      <c r="N110" s="241">
        <f t="shared" si="23"/>
      </c>
      <c r="O110" s="241">
        <f t="shared" si="24"/>
      </c>
      <c r="P110" s="240">
        <f t="shared" si="25"/>
      </c>
      <c r="Q110" s="248"/>
      <c r="R110" s="237"/>
      <c r="S110" s="239">
        <f t="shared" si="19"/>
      </c>
      <c r="T110" s="239">
        <f t="shared" si="26"/>
      </c>
      <c r="U110" s="244">
        <f t="shared" si="27"/>
      </c>
      <c r="V110" s="245">
        <f ca="1" t="shared" si="20"/>
      </c>
      <c r="W110" s="246">
        <f t="shared" si="28"/>
      </c>
      <c r="X110" s="246">
        <f t="shared" si="29"/>
      </c>
      <c r="Y110" s="247"/>
      <c r="Z110" s="248"/>
      <c r="AA110" s="248"/>
      <c r="AB110" s="248"/>
      <c r="AC110" s="248"/>
      <c r="AD110" s="248"/>
      <c r="AE110" s="205"/>
    </row>
    <row r="111" spans="1:31" ht="12.75">
      <c r="A111" s="200"/>
      <c r="B111" s="232">
        <v>97</v>
      </c>
      <c r="C111" s="233"/>
      <c r="D111" s="233"/>
      <c r="E111" s="235"/>
      <c r="F111" s="248"/>
      <c r="G111" s="237"/>
      <c r="H111" s="238">
        <f t="shared" si="17"/>
      </c>
      <c r="I111" s="237"/>
      <c r="J111" s="238">
        <f t="shared" si="21"/>
      </c>
      <c r="K111" s="239">
        <f>IF(J111="","",VLOOKUP(F111,rentchart,3))</f>
      </c>
      <c r="L111" s="240">
        <f>IF(J111="","",IF(J111&gt;VLOOKUP(F111,rentchart,Rent!$A$3+3,0),"Over Rent",IF(VLOOKUP(F111,rentchart,Rent!$A$3+2,0)&gt;=J111,"Low Rent","High Rent")))</f>
      </c>
      <c r="M111" s="241">
        <f t="shared" si="22"/>
      </c>
      <c r="N111" s="241">
        <f t="shared" si="23"/>
      </c>
      <c r="O111" s="241">
        <f t="shared" si="24"/>
      </c>
      <c r="P111" s="240">
        <f t="shared" si="25"/>
      </c>
      <c r="Q111" s="248"/>
      <c r="R111" s="237"/>
      <c r="S111" s="239">
        <f>IF(R111="","",VLOOKUP(Q111,low_income,2))</f>
      </c>
      <c r="T111" s="239">
        <f t="shared" si="26"/>
      </c>
      <c r="U111" s="244">
        <f t="shared" si="27"/>
      </c>
      <c r="V111" s="245">
        <f ca="1" t="shared" si="20"/>
      </c>
      <c r="W111" s="246">
        <f t="shared" si="28"/>
      </c>
      <c r="X111" s="246">
        <f t="shared" si="29"/>
      </c>
      <c r="Y111" s="247"/>
      <c r="Z111" s="248"/>
      <c r="AA111" s="248"/>
      <c r="AB111" s="248"/>
      <c r="AC111" s="248"/>
      <c r="AD111" s="248"/>
      <c r="AE111" s="205"/>
    </row>
    <row r="112" spans="1:31" ht="12.75">
      <c r="A112" s="200"/>
      <c r="B112" s="232">
        <v>98</v>
      </c>
      <c r="C112" s="233"/>
      <c r="D112" s="233"/>
      <c r="E112" s="235"/>
      <c r="F112" s="248"/>
      <c r="G112" s="237"/>
      <c r="H112" s="238">
        <f t="shared" si="17"/>
      </c>
      <c r="I112" s="237"/>
      <c r="J112" s="238">
        <f t="shared" si="21"/>
      </c>
      <c r="K112" s="239">
        <f>IF(J112="","",VLOOKUP(F112,rentchart,3))</f>
      </c>
      <c r="L112" s="240">
        <f>IF(J112="","",IF(J112&gt;VLOOKUP(F112,rentchart,Rent!$A$3+3,0),"Over Rent",IF(VLOOKUP(F112,rentchart,Rent!$A$3+2,0)&gt;=J112,"Low Rent","High Rent")))</f>
      </c>
      <c r="M112" s="241">
        <f t="shared" si="22"/>
      </c>
      <c r="N112" s="241">
        <f t="shared" si="23"/>
      </c>
      <c r="O112" s="241">
        <f t="shared" si="24"/>
      </c>
      <c r="P112" s="240">
        <f t="shared" si="25"/>
      </c>
      <c r="Q112" s="248"/>
      <c r="R112" s="237"/>
      <c r="S112" s="239">
        <f>IF(R112="","",VLOOKUP(Q112,low_income,2))</f>
      </c>
      <c r="T112" s="239">
        <f t="shared" si="26"/>
      </c>
      <c r="U112" s="244">
        <f t="shared" si="27"/>
      </c>
      <c r="V112" s="245">
        <f ca="1" t="shared" si="20"/>
      </c>
      <c r="W112" s="246">
        <f t="shared" si="28"/>
      </c>
      <c r="X112" s="246">
        <f t="shared" si="29"/>
      </c>
      <c r="Y112" s="247"/>
      <c r="Z112" s="248"/>
      <c r="AA112" s="248"/>
      <c r="AB112" s="248"/>
      <c r="AC112" s="248"/>
      <c r="AD112" s="248"/>
      <c r="AE112" s="205"/>
    </row>
    <row r="113" spans="1:31" ht="12.75">
      <c r="A113" s="200"/>
      <c r="B113" s="232">
        <v>99</v>
      </c>
      <c r="C113" s="233"/>
      <c r="D113" s="233"/>
      <c r="E113" s="235"/>
      <c r="F113" s="248"/>
      <c r="G113" s="237"/>
      <c r="H113" s="238">
        <f t="shared" si="17"/>
      </c>
      <c r="I113" s="237"/>
      <c r="J113" s="238">
        <f t="shared" si="21"/>
      </c>
      <c r="K113" s="239">
        <f>IF(J113="","",VLOOKUP(F113,rentchart,3))</f>
      </c>
      <c r="L113" s="240">
        <f>IF(J113="","",IF(J113&gt;VLOOKUP(F113,rentchart,Rent!$A$3+3,0),"Over Rent",IF(VLOOKUP(F113,rentchart,Rent!$A$3+2,0)&gt;=J113,"Low Rent","High Rent")))</f>
      </c>
      <c r="M113" s="241">
        <f t="shared" si="22"/>
      </c>
      <c r="N113" s="241">
        <f t="shared" si="23"/>
      </c>
      <c r="O113" s="241">
        <f t="shared" si="24"/>
      </c>
      <c r="P113" s="240">
        <f t="shared" si="25"/>
      </c>
      <c r="Q113" s="248"/>
      <c r="R113" s="237"/>
      <c r="S113" s="239">
        <f>IF(R113="","",VLOOKUP(Q113,low_income,2))</f>
      </c>
      <c r="T113" s="239">
        <f t="shared" si="26"/>
      </c>
      <c r="U113" s="244">
        <f t="shared" si="27"/>
      </c>
      <c r="V113" s="245">
        <f ca="1" t="shared" si="20"/>
      </c>
      <c r="W113" s="246">
        <f t="shared" si="28"/>
      </c>
      <c r="X113" s="246">
        <f t="shared" si="29"/>
      </c>
      <c r="Y113" s="247"/>
      <c r="Z113" s="248"/>
      <c r="AA113" s="248"/>
      <c r="AB113" s="248"/>
      <c r="AC113" s="248"/>
      <c r="AD113" s="248"/>
      <c r="AE113" s="205"/>
    </row>
    <row r="114" spans="1:31" ht="13.5" thickBot="1">
      <c r="A114" s="200"/>
      <c r="B114" s="253">
        <v>100</v>
      </c>
      <c r="C114" s="254"/>
      <c r="D114" s="254"/>
      <c r="E114" s="235"/>
      <c r="F114" s="255"/>
      <c r="G114" s="237"/>
      <c r="H114" s="238">
        <f t="shared" si="17"/>
      </c>
      <c r="I114" s="237"/>
      <c r="J114" s="238">
        <f t="shared" si="21"/>
      </c>
      <c r="K114" s="239">
        <f>IF(J114="","",VLOOKUP(F114,rentchart,3))</f>
      </c>
      <c r="L114" s="240">
        <f>IF(J114="","",IF(J114&gt;VLOOKUP(F114,rentchart,Rent!$A$3+3,0),"Over Rent",IF(VLOOKUP(F114,rentchart,Rent!$A$3+2,0)&gt;=J114,"Low Rent","High Rent")))</f>
      </c>
      <c r="M114" s="241">
        <f t="shared" si="22"/>
      </c>
      <c r="N114" s="241">
        <f t="shared" si="23"/>
      </c>
      <c r="O114" s="241">
        <f t="shared" si="24"/>
      </c>
      <c r="P114" s="240">
        <f t="shared" si="25"/>
      </c>
      <c r="Q114" s="255"/>
      <c r="R114" s="256"/>
      <c r="S114" s="239">
        <f>IF(R114="","",VLOOKUP(Q114,low_income,2))</f>
      </c>
      <c r="T114" s="239">
        <f t="shared" si="26"/>
      </c>
      <c r="U114" s="244">
        <f t="shared" si="27"/>
      </c>
      <c r="V114" s="245">
        <f ca="1" t="shared" si="20"/>
      </c>
      <c r="W114" s="246">
        <f t="shared" si="28"/>
      </c>
      <c r="X114" s="246">
        <f t="shared" si="29"/>
      </c>
      <c r="Y114" s="257"/>
      <c r="Z114" s="248"/>
      <c r="AA114" s="248"/>
      <c r="AB114" s="248"/>
      <c r="AC114" s="248"/>
      <c r="AD114" s="248"/>
      <c r="AE114" s="205"/>
    </row>
    <row r="115" spans="1:31" ht="13.5" thickBot="1">
      <c r="A115" s="258"/>
      <c r="B115" s="259"/>
      <c r="C115" s="260"/>
      <c r="D115" s="261"/>
      <c r="E115" s="261"/>
      <c r="F115" s="261"/>
      <c r="G115" s="261"/>
      <c r="H115" s="261"/>
      <c r="I115" s="261"/>
      <c r="J115" s="261"/>
      <c r="K115" s="261"/>
      <c r="L115" s="262"/>
      <c r="M115" s="262"/>
      <c r="N115" s="262"/>
      <c r="O115" s="262"/>
      <c r="P115" s="262"/>
      <c r="Q115" s="261"/>
      <c r="R115" s="263"/>
      <c r="S115" s="263"/>
      <c r="T115" s="263"/>
      <c r="U115" s="264"/>
      <c r="V115" s="261"/>
      <c r="W115" s="261"/>
      <c r="X115" s="261"/>
      <c r="Y115" s="261"/>
      <c r="Z115" s="261"/>
      <c r="AA115" s="261"/>
      <c r="AB115" s="261"/>
      <c r="AC115" s="261"/>
      <c r="AD115" s="261"/>
      <c r="AE115" s="265"/>
    </row>
    <row r="116" spans="18:21" ht="12.75">
      <c r="R116" s="270"/>
      <c r="S116" s="270"/>
      <c r="T116" s="270"/>
      <c r="U116" s="271"/>
    </row>
    <row r="117" spans="18:21" ht="12.75">
      <c r="R117" s="270"/>
      <c r="S117" s="270"/>
      <c r="T117" s="270"/>
      <c r="U117" s="271"/>
    </row>
    <row r="118" spans="18:21" ht="12.75">
      <c r="R118" s="270"/>
      <c r="S118" s="270"/>
      <c r="T118" s="270"/>
      <c r="U118" s="271"/>
    </row>
  </sheetData>
  <sheetProtection password="CC6C" sheet="1" objects="1" scenarios="1"/>
  <mergeCells count="40">
    <mergeCell ref="C9:L10"/>
    <mergeCell ref="Q11:V11"/>
    <mergeCell ref="Z10:AD11"/>
    <mergeCell ref="X12:X14"/>
    <mergeCell ref="AC12:AC14"/>
    <mergeCell ref="AD12:AD14"/>
    <mergeCell ref="V12:V14"/>
    <mergeCell ref="Z12:Z14"/>
    <mergeCell ref="AA12:AA14"/>
    <mergeCell ref="AB12:AB14"/>
    <mergeCell ref="W12:W14"/>
    <mergeCell ref="I12:I14"/>
    <mergeCell ref="Q12:Q14"/>
    <mergeCell ref="R12:R14"/>
    <mergeCell ref="L12:L14"/>
    <mergeCell ref="K12:K14"/>
    <mergeCell ref="T12:T14"/>
    <mergeCell ref="U12:U14"/>
    <mergeCell ref="M12:M14"/>
    <mergeCell ref="S12:S14"/>
    <mergeCell ref="P12:P14"/>
    <mergeCell ref="N12:N14"/>
    <mergeCell ref="O12:O14"/>
    <mergeCell ref="F11:J11"/>
    <mergeCell ref="J12:J14"/>
    <mergeCell ref="F12:F14"/>
    <mergeCell ref="G12:G14"/>
    <mergeCell ref="H12:H14"/>
    <mergeCell ref="B11:E11"/>
    <mergeCell ref="E12:E14"/>
    <mergeCell ref="B12:B14"/>
    <mergeCell ref="C12:C14"/>
    <mergeCell ref="D12:D14"/>
    <mergeCell ref="D2:AA2"/>
    <mergeCell ref="Q4:X4"/>
    <mergeCell ref="Q5:X5"/>
    <mergeCell ref="Q6:X6"/>
    <mergeCell ref="Y4:AA4"/>
    <mergeCell ref="Y5:AA5"/>
    <mergeCell ref="Y6:AA6"/>
  </mergeCells>
  <conditionalFormatting sqref="X15:X114 P15:P114">
    <cfRule type="cellIs" priority="1" dxfId="0" operator="equal" stopIfTrue="1">
      <formula>"NO"</formula>
    </cfRule>
  </conditionalFormatting>
  <conditionalFormatting sqref="L15:O114">
    <cfRule type="cellIs" priority="2" dxfId="0" operator="equal" stopIfTrue="1">
      <formula>"Over Rent"</formula>
    </cfRule>
  </conditionalFormatting>
  <conditionalFormatting sqref="V15:V114">
    <cfRule type="cellIs" priority="3" dxfId="0" operator="greaterThan" stopIfTrue="1">
      <formula>0.6</formula>
    </cfRule>
  </conditionalFormatting>
  <conditionalFormatting sqref="W15:W114">
    <cfRule type="cellIs" priority="4" dxfId="0" operator="equal" stopIfTrue="1">
      <formula>"Over Income"</formula>
    </cfRule>
  </conditionalFormatting>
  <conditionalFormatting sqref="U15:U114">
    <cfRule type="cellIs" priority="5" dxfId="0" operator="equal" stopIfTrue="1">
      <formula>"Over TC Income"</formula>
    </cfRule>
  </conditionalFormatting>
  <dataValidations count="7">
    <dataValidation type="whole" allowBlank="1" showInputMessage="1" showErrorMessage="1" promptTitle="Housing Type                   ." prompt="1 = High Rise (5+ floors)&#10;2 = Garden (4 or less floors)&#10;3 = Townhouse (interior unit)&#10;4 = Townhouse (end unit)&#10;5 = Detached House" errorTitle="Error Housing Type" error="Value must be between 1 - 5" sqref="E15:E114">
      <formula1>1</formula1>
      <formula2>5</formula2>
    </dataValidation>
    <dataValidation allowBlank="1" showInputMessage="1" showErrorMessage="1" promptTitle="Tenant Paid Rent" prompt="Enter only the amount that the tenant contributes towards rent." sqref="G15:G114"/>
    <dataValidation allowBlank="1" showInputMessage="1" showErrorMessage="1" promptTitle="Subsidy Amount" prompt="Enter the amount of rent subsidy the tenant receives.  If the tenant does not receive a subsidy, enter &quot;0&quot;." sqref="I15:I114"/>
    <dataValidation type="list" allowBlank="1" showInputMessage="1" showErrorMessage="1" sqref="Z15:Z114 AD15:AD114">
      <formula1>$AH$15:$AH$16</formula1>
    </dataValidation>
    <dataValidation type="list" allowBlank="1" showInputMessage="1" showErrorMessage="1" sqref="AA15:AA114">
      <formula1>$AH$18:$AH$29</formula1>
    </dataValidation>
    <dataValidation type="list" allowBlank="1" showInputMessage="1" showErrorMessage="1" sqref="AB15:AB114">
      <formula1>$AH$9:$AH$13</formula1>
    </dataValidation>
    <dataValidation type="list" allowBlank="1" showInputMessage="1" showErrorMessage="1" sqref="AC15:AC114">
      <formula1>$AH$4:$AH$7</formula1>
    </dataValidation>
  </dataValidations>
  <printOptions/>
  <pageMargins left="0.25" right="0.25" top="0.5" bottom="0.5" header="0.5" footer="0"/>
  <pageSetup fitToHeight="4" fitToWidth="1" horizontalDpi="300" verticalDpi="300" orientation="landscape" paperSize="5" scale="81" r:id="rId2"/>
  <legacyDrawing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2:V42"/>
  <sheetViews>
    <sheetView showGridLines="0" zoomScale="85" zoomScaleNormal="85" workbookViewId="0" topLeftCell="A1">
      <selection activeCell="A1" sqref="A1"/>
    </sheetView>
  </sheetViews>
  <sheetFormatPr defaultColWidth="9.140625" defaultRowHeight="12.75"/>
  <cols>
    <col min="1" max="1" width="3.140625" style="147" customWidth="1"/>
    <col min="2" max="2" width="15.140625" style="147" hidden="1" customWidth="1"/>
    <col min="3" max="3" width="16.57421875" style="147" hidden="1" customWidth="1"/>
    <col min="4" max="4" width="18.8515625" style="147" hidden="1" customWidth="1"/>
    <col min="5" max="5" width="17.7109375" style="147" hidden="1" customWidth="1"/>
    <col min="6" max="6" width="16.28125" style="147" hidden="1" customWidth="1"/>
    <col min="7" max="7" width="20.140625" style="147" hidden="1" customWidth="1"/>
    <col min="8" max="8" width="29.28125" style="147" customWidth="1"/>
    <col min="9" max="10" width="2.7109375" style="147" customWidth="1"/>
    <col min="11" max="11" width="2.7109375" style="147" hidden="1" customWidth="1"/>
    <col min="12" max="12" width="26.7109375" style="147" hidden="1" customWidth="1"/>
    <col min="13" max="13" width="29.7109375" style="147" hidden="1" customWidth="1"/>
    <col min="14" max="14" width="3.00390625" style="147" hidden="1" customWidth="1"/>
    <col min="15" max="15" width="14.28125" style="147" hidden="1" customWidth="1"/>
    <col min="16" max="17" width="3.00390625" style="147" hidden="1" customWidth="1"/>
    <col min="18" max="18" width="15.00390625" style="147" hidden="1" customWidth="1"/>
    <col min="19" max="19" width="3.00390625" style="147" hidden="1" customWidth="1"/>
    <col min="20" max="22" width="2.7109375" style="147" hidden="1" customWidth="1"/>
    <col min="23" max="16384" width="2.7109375" style="147" customWidth="1"/>
  </cols>
  <sheetData>
    <row r="2" spans="2:7" ht="17.25">
      <c r="B2" s="353" t="s">
        <v>162</v>
      </c>
      <c r="C2" s="353"/>
      <c r="D2" s="353"/>
      <c r="E2" s="353"/>
      <c r="F2" s="353"/>
      <c r="G2" s="353"/>
    </row>
    <row r="3" spans="2:7" ht="18">
      <c r="B3" s="354" t="s">
        <v>96</v>
      </c>
      <c r="C3" s="354"/>
      <c r="D3" s="354"/>
      <c r="E3" s="354"/>
      <c r="F3" s="354"/>
      <c r="G3" s="354"/>
    </row>
    <row r="4" ht="15.75" thickBot="1">
      <c r="B4" s="153"/>
    </row>
    <row r="5" spans="2:18" ht="15">
      <c r="B5" s="355" t="s">
        <v>97</v>
      </c>
      <c r="C5" s="356"/>
      <c r="D5" s="356"/>
      <c r="E5" s="357"/>
      <c r="F5" s="154" t="s">
        <v>98</v>
      </c>
      <c r="G5" s="155" t="s">
        <v>103</v>
      </c>
      <c r="L5" s="148" t="s">
        <v>114</v>
      </c>
      <c r="M5" s="149"/>
      <c r="R5" s="148" t="s">
        <v>155</v>
      </c>
    </row>
    <row r="6" spans="2:19" ht="15.75" thickBot="1">
      <c r="B6" s="358">
        <f>'Section 1 - Project Information'!E9</f>
        <v>0</v>
      </c>
      <c r="C6" s="359"/>
      <c r="D6" s="359"/>
      <c r="E6" s="360"/>
      <c r="F6" s="178"/>
      <c r="G6" s="179"/>
      <c r="L6" s="147" t="s">
        <v>148</v>
      </c>
      <c r="M6" s="149">
        <f>IF(AND(HOME_Units=SUM(Restricted_Units),HOME_Units=COUNTIF(results,("=LOW"))+COUNTIF(results,("=HIGH"))+COUNTIF(results,("=NO"))),1,0)</f>
        <v>1</v>
      </c>
      <c r="N6" s="147">
        <v>0</v>
      </c>
      <c r="O6" s="147" t="s">
        <v>153</v>
      </c>
      <c r="R6" s="150" t="s">
        <v>156</v>
      </c>
      <c r="S6" s="147">
        <f>COUNTIF(ami,"&gt;80%")</f>
        <v>0</v>
      </c>
    </row>
    <row r="7" spans="2:19" ht="15.75" thickBot="1">
      <c r="B7" s="156"/>
      <c r="C7" s="157"/>
      <c r="D7" s="157"/>
      <c r="E7" s="157"/>
      <c r="F7" s="157"/>
      <c r="G7" s="158"/>
      <c r="L7" s="147" t="s">
        <v>149</v>
      </c>
      <c r="M7" s="149">
        <f>IF(Low_Units&lt;=COUNTIF(results,("=LOW")),1,0)</f>
        <v>1</v>
      </c>
      <c r="N7" s="147">
        <v>1</v>
      </c>
      <c r="O7" s="147" t="s">
        <v>154</v>
      </c>
      <c r="R7" s="147">
        <v>80</v>
      </c>
      <c r="S7" s="147">
        <f>COUNTIF(ami,"&lt;=80%")-S8-S9-S10-S11-S12</f>
        <v>0</v>
      </c>
    </row>
    <row r="8" spans="2:19" ht="15">
      <c r="B8" s="355" t="s">
        <v>112</v>
      </c>
      <c r="C8" s="357"/>
      <c r="D8" s="355" t="s">
        <v>171</v>
      </c>
      <c r="E8" s="357"/>
      <c r="F8" s="355" t="s">
        <v>113</v>
      </c>
      <c r="G8" s="357"/>
      <c r="L8" s="147" t="s">
        <v>150</v>
      </c>
      <c r="M8" s="149">
        <f>IF(AND(N17=1,O17=1,P17=1,Q17=1,R17=1,S17=1),1,0)</f>
        <v>1</v>
      </c>
      <c r="R8" s="147">
        <v>65</v>
      </c>
      <c r="S8" s="147">
        <f>COUNTIF(ami,"&lt;=65%")-S9-S10-S11-S12</f>
        <v>0</v>
      </c>
    </row>
    <row r="9" spans="2:19" ht="15.75" thickBot="1">
      <c r="B9" s="367">
        <f>'Section 1 - Project Information'!E10</f>
        <v>0</v>
      </c>
      <c r="C9" s="368"/>
      <c r="D9" s="367">
        <f>'Section 1 - Project Information'!E11</f>
        <v>0</v>
      </c>
      <c r="E9" s="368"/>
      <c r="F9" s="367">
        <f>IF(HOME_Units&lt;5,0,ROUNDUP((D9*0.2),0))</f>
        <v>0</v>
      </c>
      <c r="G9" s="368"/>
      <c r="L9" s="147" t="s">
        <v>151</v>
      </c>
      <c r="M9" s="149">
        <f>IF((COUNTIF(rent_results,"=over rent"))=0,1,0)</f>
        <v>1</v>
      </c>
      <c r="R9" s="147">
        <v>60</v>
      </c>
      <c r="S9" s="147">
        <f>COUNTIF(ami,"&lt;=60%")-S10-S11-S12</f>
        <v>0</v>
      </c>
    </row>
    <row r="10" spans="2:19" ht="15.75" thickBot="1">
      <c r="B10" s="159"/>
      <c r="C10" s="160"/>
      <c r="D10" s="160"/>
      <c r="E10" s="160"/>
      <c r="F10" s="161"/>
      <c r="G10" s="162"/>
      <c r="L10" s="147" t="s">
        <v>152</v>
      </c>
      <c r="M10" s="149">
        <f>IF((COUNTIF(ami,"&gt;60%"))=0,1,0)</f>
        <v>1</v>
      </c>
      <c r="R10" s="147">
        <v>50</v>
      </c>
      <c r="S10" s="147">
        <f>COUNTIF(ami,"&lt;=50%")-S11-S12</f>
        <v>0</v>
      </c>
    </row>
    <row r="11" spans="2:22" ht="15.75" thickBot="1">
      <c r="B11" s="364" t="s">
        <v>160</v>
      </c>
      <c r="C11" s="365"/>
      <c r="D11" s="365"/>
      <c r="E11" s="365"/>
      <c r="F11" s="365"/>
      <c r="G11" s="366"/>
      <c r="R11" s="147">
        <v>40</v>
      </c>
      <c r="S11" s="147">
        <f>COUNTIF(ami,"&lt;=40%")-S12</f>
        <v>0</v>
      </c>
      <c r="V11" s="152"/>
    </row>
    <row r="12" spans="2:22" ht="15">
      <c r="B12" s="180"/>
      <c r="C12" s="180"/>
      <c r="D12" s="180"/>
      <c r="E12" s="180"/>
      <c r="F12" s="180"/>
      <c r="G12" s="180"/>
      <c r="L12" s="148" t="s">
        <v>164</v>
      </c>
      <c r="R12" s="147">
        <v>30</v>
      </c>
      <c r="S12" s="147">
        <f>COUNTIF(ami,"&lt;=30%")</f>
        <v>0</v>
      </c>
      <c r="V12" s="152"/>
    </row>
    <row r="13" spans="2:22" ht="13.5" thickBot="1">
      <c r="B13" s="182" t="s">
        <v>163</v>
      </c>
      <c r="C13" s="181" t="s">
        <v>106</v>
      </c>
      <c r="D13" s="181" t="s">
        <v>107</v>
      </c>
      <c r="E13" s="181" t="s">
        <v>108</v>
      </c>
      <c r="F13" s="181" t="s">
        <v>109</v>
      </c>
      <c r="G13" s="181" t="s">
        <v>110</v>
      </c>
      <c r="L13" s="152">
        <f>IF(SUM(Restricted_Units)=HOME_Units,1,0)</f>
        <v>1</v>
      </c>
      <c r="R13" s="151" t="s">
        <v>157</v>
      </c>
      <c r="S13" s="151">
        <f>SUM(S6:S12)</f>
        <v>0</v>
      </c>
      <c r="V13" s="152"/>
    </row>
    <row r="14" spans="2:15" ht="13.5" thickBot="1">
      <c r="B14" s="163"/>
      <c r="C14" s="164"/>
      <c r="D14" s="164"/>
      <c r="E14" s="164"/>
      <c r="F14" s="164"/>
      <c r="G14" s="165"/>
      <c r="M14" s="148" t="s">
        <v>158</v>
      </c>
      <c r="O14" s="149"/>
    </row>
    <row r="15" spans="2:19" ht="15">
      <c r="B15" s="355" t="s">
        <v>99</v>
      </c>
      <c r="C15" s="356"/>
      <c r="D15" s="357"/>
      <c r="E15" s="355" t="s">
        <v>100</v>
      </c>
      <c r="F15" s="356"/>
      <c r="G15" s="357"/>
      <c r="M15" s="152" t="s">
        <v>156</v>
      </c>
      <c r="N15" s="152">
        <v>80</v>
      </c>
      <c r="O15" s="152">
        <v>65</v>
      </c>
      <c r="P15" s="152">
        <v>60</v>
      </c>
      <c r="Q15" s="152">
        <v>50</v>
      </c>
      <c r="R15" s="152">
        <v>40</v>
      </c>
      <c r="S15" s="152">
        <v>30</v>
      </c>
    </row>
    <row r="16" spans="2:19" ht="15.75" thickBot="1">
      <c r="B16" s="361">
        <v>39550</v>
      </c>
      <c r="C16" s="362"/>
      <c r="D16" s="363"/>
      <c r="E16" s="361">
        <v>39786</v>
      </c>
      <c r="F16" s="362"/>
      <c r="G16" s="363"/>
      <c r="M16" s="152">
        <f>SUM(S6:S12)</f>
        <v>0</v>
      </c>
      <c r="N16" s="152">
        <f>SUM(S7:S12)</f>
        <v>0</v>
      </c>
      <c r="O16" s="152">
        <f>SUM(S8:S12)</f>
        <v>0</v>
      </c>
      <c r="P16" s="152">
        <f>SUM(S9:S12)</f>
        <v>0</v>
      </c>
      <c r="Q16" s="152">
        <f>SUM(S10:S12)</f>
        <v>0</v>
      </c>
      <c r="R16" s="152">
        <f>SUM(S11:S12)</f>
        <v>0</v>
      </c>
      <c r="S16" s="152">
        <f>S12</f>
        <v>0</v>
      </c>
    </row>
    <row r="17" spans="2:19" ht="13.5" thickBot="1">
      <c r="B17" s="166"/>
      <c r="C17" s="167"/>
      <c r="D17" s="167"/>
      <c r="E17" s="167"/>
      <c r="F17" s="167"/>
      <c r="G17" s="168"/>
      <c r="M17" s="149" t="s">
        <v>159</v>
      </c>
      <c r="N17" s="149">
        <f>IF(AND(N16&gt;=B12,L13=1),1,0)</f>
        <v>1</v>
      </c>
      <c r="O17" s="149">
        <f>IF(AND(O16&gt;=C12,L13=1),1,0)</f>
        <v>1</v>
      </c>
      <c r="P17" s="149">
        <f>IF(AND(P16&gt;=D12,L13=1),1,0)</f>
        <v>1</v>
      </c>
      <c r="Q17" s="149">
        <f>IF(AND(Q16&gt;=E12,L13=1),1,0)</f>
        <v>1</v>
      </c>
      <c r="R17" s="149">
        <f>IF(AND(R16&gt;=F12,L13=1),1,0)</f>
        <v>1</v>
      </c>
      <c r="S17" s="149">
        <f>IF(AND(S16&gt;=G12,L13=1),1,0)</f>
        <v>1</v>
      </c>
    </row>
    <row r="18" spans="2:7" ht="18" thickBot="1">
      <c r="B18" s="347" t="s">
        <v>114</v>
      </c>
      <c r="C18" s="348"/>
      <c r="D18" s="348"/>
      <c r="E18" s="348"/>
      <c r="F18" s="348"/>
      <c r="G18" s="349"/>
    </row>
    <row r="19" spans="2:7" ht="13.5" thickBot="1">
      <c r="B19" s="169"/>
      <c r="C19" s="170"/>
      <c r="D19" s="170"/>
      <c r="E19" s="170"/>
      <c r="F19" s="170"/>
      <c r="G19" s="171"/>
    </row>
    <row r="20" spans="2:12" ht="19.5" customHeight="1">
      <c r="B20" s="350" t="s">
        <v>101</v>
      </c>
      <c r="C20" s="351"/>
      <c r="D20" s="352"/>
      <c r="E20" s="350" t="s">
        <v>102</v>
      </c>
      <c r="F20" s="351"/>
      <c r="G20" s="352"/>
      <c r="L20" s="149" t="s">
        <v>174</v>
      </c>
    </row>
    <row r="21" spans="2:13" ht="19.5" customHeight="1">
      <c r="B21" s="341" t="s">
        <v>115</v>
      </c>
      <c r="C21" s="342"/>
      <c r="D21" s="343"/>
      <c r="E21" s="341" t="s">
        <v>119</v>
      </c>
      <c r="F21" s="342"/>
      <c r="G21" s="343"/>
      <c r="L21" s="149">
        <f>COUNTIF(rent_test,("=NO"))</f>
        <v>0</v>
      </c>
      <c r="M21" s="147" t="s">
        <v>182</v>
      </c>
    </row>
    <row r="22" spans="2:12" ht="19.5" customHeight="1">
      <c r="B22" s="341" t="s">
        <v>173</v>
      </c>
      <c r="C22" s="342"/>
      <c r="D22" s="343"/>
      <c r="E22" s="341" t="s">
        <v>172</v>
      </c>
      <c r="F22" s="342"/>
      <c r="G22" s="343"/>
      <c r="L22" s="149"/>
    </row>
    <row r="23" spans="2:12" ht="19.5" customHeight="1">
      <c r="B23" s="341" t="s">
        <v>116</v>
      </c>
      <c r="C23" s="342"/>
      <c r="D23" s="343"/>
      <c r="E23" s="341" t="s">
        <v>120</v>
      </c>
      <c r="F23" s="342"/>
      <c r="G23" s="343"/>
      <c r="L23" s="149" t="s">
        <v>175</v>
      </c>
    </row>
    <row r="24" spans="2:13" ht="19.5" customHeight="1">
      <c r="B24" s="341" t="s">
        <v>117</v>
      </c>
      <c r="C24" s="342"/>
      <c r="D24" s="343"/>
      <c r="E24" s="341" t="s">
        <v>121</v>
      </c>
      <c r="F24" s="342"/>
      <c r="G24" s="343"/>
      <c r="L24" s="149">
        <f>COUNTIF(TC_limit,("=Over TC Income"))</f>
        <v>0</v>
      </c>
      <c r="M24" s="147" t="s">
        <v>182</v>
      </c>
    </row>
    <row r="25" spans="2:7" ht="19.5" customHeight="1" thickBot="1">
      <c r="B25" s="344" t="s">
        <v>118</v>
      </c>
      <c r="C25" s="345"/>
      <c r="D25" s="346"/>
      <c r="E25" s="344" t="s">
        <v>161</v>
      </c>
      <c r="F25" s="345"/>
      <c r="G25" s="346"/>
    </row>
    <row r="26" spans="2:7" ht="13.5" thickBot="1">
      <c r="B26" s="184" t="s">
        <v>176</v>
      </c>
      <c r="C26" s="172"/>
      <c r="D26" s="172"/>
      <c r="E26" s="172"/>
      <c r="F26" s="172"/>
      <c r="G26" s="173"/>
    </row>
    <row r="27" spans="2:7" ht="18" thickBot="1">
      <c r="B27" s="336" t="s">
        <v>185</v>
      </c>
      <c r="C27" s="337"/>
      <c r="D27" s="337"/>
      <c r="E27" s="337"/>
      <c r="F27" s="337"/>
      <c r="G27" s="338"/>
    </row>
    <row r="28" spans="2:7" ht="15">
      <c r="B28" s="332"/>
      <c r="C28" s="333"/>
      <c r="D28" s="333"/>
      <c r="E28" s="333"/>
      <c r="F28" s="183" t="s">
        <v>167</v>
      </c>
      <c r="G28" s="190" t="s">
        <v>168</v>
      </c>
    </row>
    <row r="29" spans="2:7" ht="39" customHeight="1">
      <c r="B29" s="339" t="s">
        <v>181</v>
      </c>
      <c r="C29" s="340"/>
      <c r="D29" s="340"/>
      <c r="E29" s="340"/>
      <c r="F29" s="188" t="str">
        <f>IF(OR(M6=0,M7=0,M8=0,M9=0,M10=0),"NO","Yes")</f>
        <v>Yes</v>
      </c>
      <c r="G29" s="187"/>
    </row>
    <row r="30" spans="2:7" ht="39.75" customHeight="1">
      <c r="B30" s="334" t="s">
        <v>169</v>
      </c>
      <c r="C30" s="335"/>
      <c r="D30" s="335"/>
      <c r="E30" s="335"/>
      <c r="F30" s="186" t="str">
        <f>IF(L21=0,"Yes",CONCATENATE(L21," ","instance(s) of non-compliance"))</f>
        <v>Yes</v>
      </c>
      <c r="G30" s="185"/>
    </row>
    <row r="31" spans="2:7" ht="54.75" customHeight="1">
      <c r="B31" s="334" t="s">
        <v>170</v>
      </c>
      <c r="C31" s="335"/>
      <c r="D31" s="335"/>
      <c r="E31" s="335"/>
      <c r="F31" s="186" t="str">
        <f>IF(L24=0,"Yes",CONCATENATE(L24," ","instance(s) of non-compliance"))</f>
        <v>Yes</v>
      </c>
      <c r="G31" s="185"/>
    </row>
    <row r="32" spans="2:7" ht="31.5" customHeight="1">
      <c r="B32" s="334" t="s">
        <v>183</v>
      </c>
      <c r="C32" s="335"/>
      <c r="D32" s="335"/>
      <c r="E32" s="335"/>
      <c r="F32" s="186" t="s">
        <v>159</v>
      </c>
      <c r="G32" s="185"/>
    </row>
    <row r="33" spans="2:7" ht="48" customHeight="1" thickBot="1">
      <c r="B33" s="330" t="s">
        <v>184</v>
      </c>
      <c r="C33" s="331"/>
      <c r="D33" s="331"/>
      <c r="E33" s="331"/>
      <c r="F33" s="189" t="s">
        <v>159</v>
      </c>
      <c r="G33" s="174"/>
    </row>
    <row r="37" spans="1:10" ht="12.75">
      <c r="A37" s="175"/>
      <c r="J37"/>
    </row>
    <row r="38" ht="12.75">
      <c r="A38" s="175"/>
    </row>
    <row r="39" s="177" customFormat="1" ht="12.75">
      <c r="A39" s="176"/>
    </row>
    <row r="40" ht="12.75">
      <c r="A40" s="175"/>
    </row>
    <row r="41" ht="12.75">
      <c r="A41" s="175"/>
    </row>
    <row r="42" ht="12.75">
      <c r="A42" s="175"/>
    </row>
  </sheetData>
  <sheetProtection password="CC6C" sheet="1" objects="1" scenarios="1"/>
  <mergeCells count="35">
    <mergeCell ref="B11:G11"/>
    <mergeCell ref="F8:G8"/>
    <mergeCell ref="F9:G9"/>
    <mergeCell ref="B8:C8"/>
    <mergeCell ref="B9:C9"/>
    <mergeCell ref="D8:E8"/>
    <mergeCell ref="D9:E9"/>
    <mergeCell ref="B15:D15"/>
    <mergeCell ref="E15:G15"/>
    <mergeCell ref="B16:D16"/>
    <mergeCell ref="E16:G16"/>
    <mergeCell ref="B2:G2"/>
    <mergeCell ref="B3:G3"/>
    <mergeCell ref="B5:E5"/>
    <mergeCell ref="B6:E6"/>
    <mergeCell ref="E21:G21"/>
    <mergeCell ref="E22:G22"/>
    <mergeCell ref="E23:G23"/>
    <mergeCell ref="B18:G18"/>
    <mergeCell ref="B21:D21"/>
    <mergeCell ref="B20:D20"/>
    <mergeCell ref="E20:G20"/>
    <mergeCell ref="B22:D22"/>
    <mergeCell ref="B23:D23"/>
    <mergeCell ref="B27:G27"/>
    <mergeCell ref="B29:E29"/>
    <mergeCell ref="B24:D24"/>
    <mergeCell ref="B25:D25"/>
    <mergeCell ref="E24:G24"/>
    <mergeCell ref="E25:G25"/>
    <mergeCell ref="B33:E33"/>
    <mergeCell ref="B28:E28"/>
    <mergeCell ref="B30:E30"/>
    <mergeCell ref="B31:E31"/>
    <mergeCell ref="B32:E32"/>
  </mergeCells>
  <conditionalFormatting sqref="B21:D21">
    <cfRule type="expression" priority="1" dxfId="1" stopIfTrue="1">
      <formula>$M$6=1</formula>
    </cfRule>
  </conditionalFormatting>
  <conditionalFormatting sqref="E21:G21">
    <cfRule type="expression" priority="2" dxfId="2" stopIfTrue="1">
      <formula>$M$6=0</formula>
    </cfRule>
  </conditionalFormatting>
  <conditionalFormatting sqref="B25:D25">
    <cfRule type="expression" priority="3" dxfId="1" stopIfTrue="1">
      <formula>$M$10=1</formula>
    </cfRule>
  </conditionalFormatting>
  <conditionalFormatting sqref="E25:G25">
    <cfRule type="expression" priority="4" dxfId="2" stopIfTrue="1">
      <formula>$M$10=0</formula>
    </cfRule>
  </conditionalFormatting>
  <conditionalFormatting sqref="B24:D24">
    <cfRule type="expression" priority="5" dxfId="1" stopIfTrue="1">
      <formula>$M$9=1</formula>
    </cfRule>
  </conditionalFormatting>
  <conditionalFormatting sqref="E24:G24">
    <cfRule type="expression" priority="6" dxfId="2" stopIfTrue="1">
      <formula>$M$9=0</formula>
    </cfRule>
  </conditionalFormatting>
  <conditionalFormatting sqref="B22:D22">
    <cfRule type="expression" priority="7" dxfId="1" stopIfTrue="1">
      <formula>$M$7=1</formula>
    </cfRule>
  </conditionalFormatting>
  <conditionalFormatting sqref="E22:G22">
    <cfRule type="expression" priority="8" dxfId="2" stopIfTrue="1">
      <formula>$M$7=0</formula>
    </cfRule>
  </conditionalFormatting>
  <conditionalFormatting sqref="B23:D23">
    <cfRule type="expression" priority="9" dxfId="1" stopIfTrue="1">
      <formula>$M$8=1</formula>
    </cfRule>
  </conditionalFormatting>
  <conditionalFormatting sqref="E23:G23">
    <cfRule type="expression" priority="10" dxfId="2" stopIfTrue="1">
      <formula>$M$8=0</formula>
    </cfRule>
  </conditionalFormatting>
  <dataValidations count="1">
    <dataValidation allowBlank="1" showInputMessage="1" showErrorMessage="1" promptTitle="Low Units" prompt="50% AMI (No. of HOME Units X .20)" sqref="F8:G8"/>
  </dataValidations>
  <printOptions/>
  <pageMargins left="0.75" right="0.75" top="1" bottom="1" header="0.5" footer="0.5"/>
  <pageSetup fitToHeight="1" fitToWidth="1" orientation="portrait" scale="80" r:id="rId2"/>
  <legacyDrawing r:id="rId1"/>
</worksheet>
</file>

<file path=xl/worksheets/sheet5.xml><?xml version="1.0" encoding="utf-8"?>
<worksheet xmlns="http://schemas.openxmlformats.org/spreadsheetml/2006/main" xmlns:r="http://schemas.openxmlformats.org/officeDocument/2006/relationships">
  <sheetPr codeName="Sheet4">
    <tabColor indexed="10"/>
  </sheetPr>
  <dimension ref="A1:IP35"/>
  <sheetViews>
    <sheetView workbookViewId="0" topLeftCell="A1">
      <pane xSplit="1" topLeftCell="B1" activePane="topRight" state="frozen"/>
      <selection pane="topLeft" activeCell="A1" sqref="A1"/>
      <selection pane="topRight" activeCell="BE22" sqref="A1:IV16384"/>
    </sheetView>
  </sheetViews>
  <sheetFormatPr defaultColWidth="9.140625" defaultRowHeight="12.75" zeroHeight="1"/>
  <cols>
    <col min="1" max="1" width="10.57421875" style="0" bestFit="1" customWidth="1"/>
    <col min="2" max="2" width="20.00390625" style="0" bestFit="1" customWidth="1"/>
    <col min="3" max="7" width="7.8515625" style="0" bestFit="1" customWidth="1"/>
    <col min="63" max="63" width="12.7109375" style="0" bestFit="1" customWidth="1"/>
    <col min="77" max="250" width="9.8515625" style="0" bestFit="1" customWidth="1"/>
    <col min="251" max="251" width="9.7109375" style="0" hidden="1" customWidth="1"/>
    <col min="252" max="16384" width="0" style="0" hidden="1" customWidth="1"/>
  </cols>
  <sheetData>
    <row r="1" spans="1:250" ht="15.75" customHeight="1" hidden="1">
      <c r="A1" s="33" t="s">
        <v>53</v>
      </c>
      <c r="B1" s="33">
        <v>2</v>
      </c>
      <c r="C1" s="33">
        <v>3</v>
      </c>
      <c r="D1" s="33">
        <v>4</v>
      </c>
      <c r="E1" s="33">
        <v>5</v>
      </c>
      <c r="F1" s="33">
        <v>6</v>
      </c>
      <c r="G1" s="33">
        <v>7</v>
      </c>
      <c r="H1" s="33">
        <v>8</v>
      </c>
      <c r="I1" s="33">
        <v>9</v>
      </c>
      <c r="J1" s="33">
        <v>10</v>
      </c>
      <c r="K1" s="33">
        <v>11</v>
      </c>
      <c r="L1" s="33">
        <v>12</v>
      </c>
      <c r="M1" s="33">
        <v>13</v>
      </c>
      <c r="N1" s="33">
        <v>14</v>
      </c>
      <c r="O1" s="33">
        <v>15</v>
      </c>
      <c r="P1" s="33">
        <v>16</v>
      </c>
      <c r="Q1" s="33">
        <v>17</v>
      </c>
      <c r="R1" s="33">
        <v>18</v>
      </c>
      <c r="S1" s="33">
        <v>19</v>
      </c>
      <c r="T1" s="33">
        <v>20</v>
      </c>
      <c r="U1" s="33">
        <v>21</v>
      </c>
      <c r="V1" s="33">
        <v>22</v>
      </c>
      <c r="W1" s="33">
        <v>23</v>
      </c>
      <c r="X1" s="33">
        <v>24</v>
      </c>
      <c r="Y1" s="33">
        <v>25</v>
      </c>
      <c r="Z1" s="33">
        <v>26</v>
      </c>
      <c r="AA1" s="33">
        <v>27</v>
      </c>
      <c r="AB1" s="33">
        <v>28</v>
      </c>
      <c r="AC1" s="51">
        <v>29</v>
      </c>
      <c r="AD1" s="55">
        <v>30</v>
      </c>
      <c r="AE1" s="53">
        <v>31</v>
      </c>
      <c r="AF1" s="33">
        <v>32</v>
      </c>
      <c r="AG1" s="33">
        <v>33</v>
      </c>
      <c r="AH1" s="33">
        <v>34</v>
      </c>
      <c r="AI1" s="33">
        <v>35</v>
      </c>
      <c r="AJ1" s="33">
        <v>36</v>
      </c>
      <c r="AK1" s="33">
        <v>37</v>
      </c>
      <c r="AL1" s="33">
        <v>38</v>
      </c>
      <c r="AM1" s="33">
        <v>39</v>
      </c>
      <c r="AN1" s="33">
        <v>40</v>
      </c>
      <c r="AO1" s="33">
        <v>41</v>
      </c>
      <c r="AP1" s="33">
        <v>42</v>
      </c>
      <c r="AQ1" s="33">
        <v>43</v>
      </c>
      <c r="AR1" s="33">
        <v>44</v>
      </c>
      <c r="AS1" s="33">
        <v>45</v>
      </c>
      <c r="AT1" s="33">
        <v>46</v>
      </c>
      <c r="AU1" s="33">
        <v>47</v>
      </c>
      <c r="AV1" s="33">
        <v>48</v>
      </c>
      <c r="AW1" s="51">
        <v>49</v>
      </c>
      <c r="AX1" s="55">
        <v>50</v>
      </c>
      <c r="AY1" s="53">
        <v>51</v>
      </c>
      <c r="AZ1" s="33">
        <v>52</v>
      </c>
      <c r="BA1" s="33">
        <v>53</v>
      </c>
      <c r="BB1" s="33">
        <v>54</v>
      </c>
      <c r="BC1" s="33">
        <v>55</v>
      </c>
      <c r="BD1" s="33">
        <v>56</v>
      </c>
      <c r="BE1" s="33">
        <v>57</v>
      </c>
      <c r="BF1" s="33">
        <v>58</v>
      </c>
      <c r="BG1" s="51">
        <v>59</v>
      </c>
      <c r="BH1" s="55">
        <v>60</v>
      </c>
      <c r="BI1" s="53">
        <v>61</v>
      </c>
      <c r="BJ1" s="51">
        <v>62</v>
      </c>
      <c r="BK1" s="53">
        <v>63</v>
      </c>
      <c r="BL1" s="33">
        <v>64</v>
      </c>
      <c r="BM1" s="33">
        <v>65</v>
      </c>
      <c r="BN1" s="33">
        <v>66</v>
      </c>
      <c r="BO1" s="33">
        <v>67</v>
      </c>
      <c r="BP1" s="33">
        <v>68</v>
      </c>
      <c r="BQ1" s="33">
        <v>69</v>
      </c>
      <c r="BR1" s="33">
        <v>70</v>
      </c>
      <c r="BS1" s="33">
        <v>71</v>
      </c>
      <c r="BT1" s="33">
        <v>72</v>
      </c>
      <c r="BU1" s="33">
        <v>73</v>
      </c>
      <c r="BV1" s="33">
        <v>74</v>
      </c>
      <c r="BW1" s="33">
        <v>75</v>
      </c>
      <c r="BX1" s="33">
        <v>76</v>
      </c>
      <c r="BY1" s="33">
        <v>77</v>
      </c>
      <c r="BZ1" s="33">
        <v>78</v>
      </c>
      <c r="CA1" s="33">
        <v>79</v>
      </c>
      <c r="CB1" s="33">
        <v>80</v>
      </c>
      <c r="CC1" s="33">
        <v>81</v>
      </c>
      <c r="CD1" s="33">
        <v>82</v>
      </c>
      <c r="CE1" s="33">
        <v>83</v>
      </c>
      <c r="CF1" s="33">
        <v>84</v>
      </c>
      <c r="CG1" s="33">
        <v>85</v>
      </c>
      <c r="CH1" s="33">
        <v>86</v>
      </c>
      <c r="CI1" s="33">
        <v>87</v>
      </c>
      <c r="CJ1" s="33">
        <v>88</v>
      </c>
      <c r="CK1" s="33">
        <v>89</v>
      </c>
      <c r="CL1" s="33">
        <v>90</v>
      </c>
      <c r="CM1" s="33">
        <v>91</v>
      </c>
      <c r="CN1" s="33">
        <v>92</v>
      </c>
      <c r="CO1" s="33">
        <v>93</v>
      </c>
      <c r="CP1" s="33">
        <v>94</v>
      </c>
      <c r="CQ1" s="33">
        <v>95</v>
      </c>
      <c r="CR1" s="33">
        <v>96</v>
      </c>
      <c r="CS1" s="33">
        <v>97</v>
      </c>
      <c r="CT1" s="33">
        <v>98</v>
      </c>
      <c r="CU1" s="33">
        <v>99</v>
      </c>
      <c r="CV1" s="33">
        <v>100</v>
      </c>
      <c r="CW1" s="33">
        <v>101</v>
      </c>
      <c r="CX1" s="33">
        <v>102</v>
      </c>
      <c r="CY1" s="33">
        <v>103</v>
      </c>
      <c r="CZ1" s="33">
        <v>104</v>
      </c>
      <c r="DA1" s="33">
        <v>105</v>
      </c>
      <c r="DB1" s="33">
        <v>106</v>
      </c>
      <c r="DC1" s="33">
        <v>107</v>
      </c>
      <c r="DD1" s="33">
        <v>108</v>
      </c>
      <c r="DE1" s="33">
        <v>109</v>
      </c>
      <c r="DF1" s="33">
        <v>110</v>
      </c>
      <c r="DG1" s="33">
        <v>111</v>
      </c>
      <c r="DH1" s="33">
        <v>112</v>
      </c>
      <c r="DI1" s="33">
        <v>113</v>
      </c>
      <c r="DJ1" s="33">
        <v>114</v>
      </c>
      <c r="DK1" s="33">
        <v>115</v>
      </c>
      <c r="DL1" s="33">
        <v>116</v>
      </c>
      <c r="DM1" s="33">
        <v>117</v>
      </c>
      <c r="DN1" s="33">
        <v>118</v>
      </c>
      <c r="DO1" s="33">
        <v>119</v>
      </c>
      <c r="DP1" s="33">
        <v>120</v>
      </c>
      <c r="DQ1" s="33">
        <v>121</v>
      </c>
      <c r="DR1" s="33">
        <v>122</v>
      </c>
      <c r="DS1" s="33">
        <v>123</v>
      </c>
      <c r="DT1" s="33">
        <v>124</v>
      </c>
      <c r="DU1" s="33">
        <v>125</v>
      </c>
      <c r="DV1" s="33">
        <v>126</v>
      </c>
      <c r="DW1" s="33">
        <v>127</v>
      </c>
      <c r="DX1" s="33">
        <v>128</v>
      </c>
      <c r="DY1" s="33">
        <v>129</v>
      </c>
      <c r="DZ1" s="33">
        <v>130</v>
      </c>
      <c r="EA1" s="33">
        <v>131</v>
      </c>
      <c r="EB1" s="33">
        <v>132</v>
      </c>
      <c r="EC1" s="33">
        <v>133</v>
      </c>
      <c r="ED1" s="33">
        <v>134</v>
      </c>
      <c r="EE1" s="33">
        <v>135</v>
      </c>
      <c r="EF1" s="33">
        <v>136</v>
      </c>
      <c r="EG1" s="33">
        <v>137</v>
      </c>
      <c r="EH1" s="33">
        <v>138</v>
      </c>
      <c r="EI1" s="33">
        <v>139</v>
      </c>
      <c r="EJ1" s="33">
        <v>140</v>
      </c>
      <c r="EK1" s="33">
        <v>141</v>
      </c>
      <c r="EL1" s="33">
        <v>142</v>
      </c>
      <c r="EM1" s="33">
        <v>143</v>
      </c>
      <c r="EN1" s="33">
        <v>144</v>
      </c>
      <c r="EO1" s="33">
        <v>145</v>
      </c>
      <c r="EP1" s="33">
        <v>146</v>
      </c>
      <c r="EQ1" s="33">
        <v>147</v>
      </c>
      <c r="ER1" s="33">
        <v>148</v>
      </c>
      <c r="ES1" s="33">
        <v>149</v>
      </c>
      <c r="ET1" s="33">
        <v>150</v>
      </c>
      <c r="EU1" s="33">
        <v>151</v>
      </c>
      <c r="EV1" s="33">
        <v>152</v>
      </c>
      <c r="EW1" s="33">
        <v>153</v>
      </c>
      <c r="EX1" s="33">
        <v>154</v>
      </c>
      <c r="EY1" s="33">
        <v>155</v>
      </c>
      <c r="EZ1" s="33">
        <v>156</v>
      </c>
      <c r="FA1" s="33">
        <v>157</v>
      </c>
      <c r="FB1" s="33">
        <v>158</v>
      </c>
      <c r="FC1" s="33">
        <v>159</v>
      </c>
      <c r="FD1" s="33">
        <v>160</v>
      </c>
      <c r="FE1" s="33">
        <v>161</v>
      </c>
      <c r="FF1" s="33">
        <v>162</v>
      </c>
      <c r="FG1" s="33">
        <v>163</v>
      </c>
      <c r="FH1" s="33">
        <v>164</v>
      </c>
      <c r="FI1" s="33">
        <v>165</v>
      </c>
      <c r="FJ1" s="33">
        <v>166</v>
      </c>
      <c r="FK1" s="33">
        <v>167</v>
      </c>
      <c r="FL1" s="33">
        <v>168</v>
      </c>
      <c r="FM1" s="33">
        <v>169</v>
      </c>
      <c r="FN1" s="33">
        <v>170</v>
      </c>
      <c r="FO1" s="33">
        <v>171</v>
      </c>
      <c r="FP1" s="33">
        <v>172</v>
      </c>
      <c r="FQ1" s="33">
        <v>173</v>
      </c>
      <c r="FR1" s="33">
        <v>174</v>
      </c>
      <c r="FS1" s="33">
        <v>175</v>
      </c>
      <c r="FT1" s="33">
        <v>176</v>
      </c>
      <c r="FU1" s="33">
        <v>177</v>
      </c>
      <c r="FV1" s="33">
        <v>178</v>
      </c>
      <c r="FW1" s="33">
        <v>179</v>
      </c>
      <c r="FX1" s="33">
        <v>180</v>
      </c>
      <c r="FY1" s="33">
        <v>181</v>
      </c>
      <c r="FZ1" s="33">
        <v>182</v>
      </c>
      <c r="GA1" s="33">
        <v>183</v>
      </c>
      <c r="GB1" s="33">
        <v>184</v>
      </c>
      <c r="GC1" s="33">
        <v>185</v>
      </c>
      <c r="GD1" s="33">
        <v>186</v>
      </c>
      <c r="GE1" s="33">
        <v>187</v>
      </c>
      <c r="GF1" s="33">
        <v>188</v>
      </c>
      <c r="GG1" s="33">
        <v>189</v>
      </c>
      <c r="GH1" s="33">
        <v>190</v>
      </c>
      <c r="GI1" s="33">
        <v>191</v>
      </c>
      <c r="GJ1" s="33">
        <v>192</v>
      </c>
      <c r="GK1" s="33">
        <v>193</v>
      </c>
      <c r="GL1" s="33">
        <v>194</v>
      </c>
      <c r="GM1" s="33">
        <v>195</v>
      </c>
      <c r="GN1" s="33">
        <v>196</v>
      </c>
      <c r="GO1" s="33">
        <v>197</v>
      </c>
      <c r="GP1" s="33">
        <v>198</v>
      </c>
      <c r="GQ1" s="33">
        <v>199</v>
      </c>
      <c r="GR1" s="33">
        <v>200</v>
      </c>
      <c r="GS1" s="33">
        <v>201</v>
      </c>
      <c r="GT1" s="33">
        <v>202</v>
      </c>
      <c r="GU1" s="33">
        <v>203</v>
      </c>
      <c r="GV1" s="33">
        <v>204</v>
      </c>
      <c r="GW1" s="33">
        <v>205</v>
      </c>
      <c r="GX1" s="33">
        <v>206</v>
      </c>
      <c r="GY1" s="33">
        <v>207</v>
      </c>
      <c r="GZ1" s="33">
        <v>208</v>
      </c>
      <c r="HA1" s="33">
        <v>209</v>
      </c>
      <c r="HB1" s="33">
        <v>210</v>
      </c>
      <c r="HC1" s="33">
        <v>211</v>
      </c>
      <c r="HD1" s="33">
        <v>212</v>
      </c>
      <c r="HE1" s="33">
        <v>213</v>
      </c>
      <c r="HF1" s="33">
        <v>214</v>
      </c>
      <c r="HG1" s="33">
        <v>215</v>
      </c>
      <c r="HH1" s="33">
        <v>216</v>
      </c>
      <c r="HI1" s="33">
        <v>217</v>
      </c>
      <c r="HJ1" s="33">
        <v>218</v>
      </c>
      <c r="HK1" s="33">
        <v>219</v>
      </c>
      <c r="HL1" s="33">
        <v>220</v>
      </c>
      <c r="HM1" s="33">
        <v>221</v>
      </c>
      <c r="HN1" s="33">
        <v>222</v>
      </c>
      <c r="HO1" s="33">
        <v>223</v>
      </c>
      <c r="HP1" s="33">
        <v>224</v>
      </c>
      <c r="HQ1" s="33">
        <v>225</v>
      </c>
      <c r="HR1" s="33">
        <v>226</v>
      </c>
      <c r="HS1" s="33">
        <v>227</v>
      </c>
      <c r="HT1" s="33">
        <v>228</v>
      </c>
      <c r="HU1" s="33">
        <v>229</v>
      </c>
      <c r="HV1" s="33">
        <v>230</v>
      </c>
      <c r="HW1" s="33">
        <v>231</v>
      </c>
      <c r="HX1" s="33">
        <v>232</v>
      </c>
      <c r="HY1" s="33">
        <v>233</v>
      </c>
      <c r="HZ1" s="33">
        <v>234</v>
      </c>
      <c r="IA1" s="33">
        <v>235</v>
      </c>
      <c r="IB1" s="33">
        <v>236</v>
      </c>
      <c r="IC1" s="33">
        <v>237</v>
      </c>
      <c r="ID1" s="33">
        <v>238</v>
      </c>
      <c r="IE1" s="33">
        <v>239</v>
      </c>
      <c r="IF1" s="33">
        <v>240</v>
      </c>
      <c r="IG1" s="33">
        <v>241</v>
      </c>
      <c r="IH1" s="33">
        <v>242</v>
      </c>
      <c r="II1" s="33">
        <v>243</v>
      </c>
      <c r="IJ1" s="33">
        <v>244</v>
      </c>
      <c r="IK1" s="33">
        <v>245</v>
      </c>
      <c r="IL1" s="33">
        <v>246</v>
      </c>
      <c r="IM1" s="33">
        <v>247</v>
      </c>
      <c r="IN1" s="33">
        <v>248</v>
      </c>
      <c r="IO1" s="33">
        <v>249</v>
      </c>
      <c r="IP1" s="33">
        <v>250</v>
      </c>
    </row>
    <row r="2" spans="1:250" ht="12.75" hidden="1">
      <c r="A2" s="34">
        <v>1</v>
      </c>
      <c r="B2" s="35">
        <f aca="true" t="shared" si="0" ref="B2:K9">$CV2*(B$1/$CV$1)</f>
        <v>1378</v>
      </c>
      <c r="C2" s="35">
        <f t="shared" si="0"/>
        <v>2067</v>
      </c>
      <c r="D2" s="35">
        <f t="shared" si="0"/>
        <v>2756</v>
      </c>
      <c r="E2" s="35">
        <f t="shared" si="0"/>
        <v>3445</v>
      </c>
      <c r="F2" s="35">
        <f t="shared" si="0"/>
        <v>4134</v>
      </c>
      <c r="G2" s="35">
        <f t="shared" si="0"/>
        <v>4823.000000000001</v>
      </c>
      <c r="H2" s="35">
        <f t="shared" si="0"/>
        <v>5512</v>
      </c>
      <c r="I2" s="35">
        <f t="shared" si="0"/>
        <v>6201</v>
      </c>
      <c r="J2" s="35">
        <f t="shared" si="0"/>
        <v>6890</v>
      </c>
      <c r="K2" s="35">
        <f t="shared" si="0"/>
        <v>7579</v>
      </c>
      <c r="L2" s="35">
        <f aca="true" t="shared" si="1" ref="L2:U9">$CV2*(L$1/$CV$1)</f>
        <v>8268</v>
      </c>
      <c r="M2" s="35">
        <f t="shared" si="1"/>
        <v>8957</v>
      </c>
      <c r="N2" s="35">
        <f t="shared" si="1"/>
        <v>9646.000000000002</v>
      </c>
      <c r="O2" s="35">
        <f t="shared" si="1"/>
        <v>10335</v>
      </c>
      <c r="P2" s="35">
        <f t="shared" si="1"/>
        <v>11024</v>
      </c>
      <c r="Q2" s="35">
        <f t="shared" si="1"/>
        <v>11713</v>
      </c>
      <c r="R2" s="35">
        <f t="shared" si="1"/>
        <v>12402</v>
      </c>
      <c r="S2" s="35">
        <f t="shared" si="1"/>
        <v>13091</v>
      </c>
      <c r="T2" s="35">
        <f t="shared" si="1"/>
        <v>13780</v>
      </c>
      <c r="U2" s="35">
        <f t="shared" si="1"/>
        <v>14469</v>
      </c>
      <c r="V2" s="35">
        <f aca="true" t="shared" si="2" ref="V2:AC9">$CV2*(V$1/$CV$1)</f>
        <v>15158</v>
      </c>
      <c r="W2" s="35">
        <f t="shared" si="2"/>
        <v>15847</v>
      </c>
      <c r="X2" s="35">
        <f t="shared" si="2"/>
        <v>16536</v>
      </c>
      <c r="Y2" s="35">
        <f t="shared" si="2"/>
        <v>17225</v>
      </c>
      <c r="Z2" s="35">
        <f t="shared" si="2"/>
        <v>17914</v>
      </c>
      <c r="AA2" s="35">
        <f t="shared" si="2"/>
        <v>18603</v>
      </c>
      <c r="AB2" s="35">
        <f t="shared" si="2"/>
        <v>19292.000000000004</v>
      </c>
      <c r="AC2" s="52">
        <f t="shared" si="2"/>
        <v>19981</v>
      </c>
      <c r="AD2" s="56">
        <v>20650</v>
      </c>
      <c r="AE2" s="54">
        <f aca="true" t="shared" si="3" ref="AE2:AN9">$CV2*(AE$1/$CV$1)</f>
        <v>21359</v>
      </c>
      <c r="AF2" s="35">
        <f t="shared" si="3"/>
        <v>22048</v>
      </c>
      <c r="AG2" s="35">
        <f t="shared" si="3"/>
        <v>22737</v>
      </c>
      <c r="AH2" s="35">
        <f t="shared" si="3"/>
        <v>23426</v>
      </c>
      <c r="AI2" s="35">
        <f t="shared" si="3"/>
        <v>24115</v>
      </c>
      <c r="AJ2" s="35">
        <f t="shared" si="3"/>
        <v>24804</v>
      </c>
      <c r="AK2" s="35">
        <f t="shared" si="3"/>
        <v>25493</v>
      </c>
      <c r="AL2" s="35">
        <f t="shared" si="3"/>
        <v>26182</v>
      </c>
      <c r="AM2" s="35">
        <f t="shared" si="3"/>
        <v>26871</v>
      </c>
      <c r="AN2" s="35">
        <f t="shared" si="3"/>
        <v>27560</v>
      </c>
      <c r="AO2" s="35">
        <f aca="true" t="shared" si="4" ref="AO2:AW9">$CV2*(AO$1/$CV$1)</f>
        <v>28249</v>
      </c>
      <c r="AP2" s="35">
        <f t="shared" si="4"/>
        <v>28938</v>
      </c>
      <c r="AQ2" s="35">
        <f t="shared" si="4"/>
        <v>29627</v>
      </c>
      <c r="AR2" s="35">
        <f t="shared" si="4"/>
        <v>30316</v>
      </c>
      <c r="AS2" s="35">
        <f t="shared" si="4"/>
        <v>31005</v>
      </c>
      <c r="AT2" s="35">
        <f t="shared" si="4"/>
        <v>31694</v>
      </c>
      <c r="AU2" s="35">
        <f t="shared" si="4"/>
        <v>32382.999999999996</v>
      </c>
      <c r="AV2" s="35">
        <f t="shared" si="4"/>
        <v>33072</v>
      </c>
      <c r="AW2" s="52">
        <f t="shared" si="4"/>
        <v>33761</v>
      </c>
      <c r="AX2" s="56">
        <v>34450</v>
      </c>
      <c r="AY2" s="54">
        <f aca="true" t="shared" si="5" ref="AY2:BG9">$CV2*(AY$1/$CV$1)</f>
        <v>35139</v>
      </c>
      <c r="AZ2" s="35">
        <f t="shared" si="5"/>
        <v>35828</v>
      </c>
      <c r="BA2" s="35">
        <f t="shared" si="5"/>
        <v>36517</v>
      </c>
      <c r="BB2" s="35">
        <f t="shared" si="5"/>
        <v>37206</v>
      </c>
      <c r="BC2" s="35">
        <f t="shared" si="5"/>
        <v>37895</v>
      </c>
      <c r="BD2" s="35">
        <f t="shared" si="5"/>
        <v>38584.00000000001</v>
      </c>
      <c r="BE2" s="35">
        <f t="shared" si="5"/>
        <v>39273</v>
      </c>
      <c r="BF2" s="35">
        <f t="shared" si="5"/>
        <v>39962</v>
      </c>
      <c r="BG2" s="52">
        <f t="shared" si="5"/>
        <v>40651</v>
      </c>
      <c r="BH2" s="58">
        <f aca="true" t="shared" si="6" ref="BH2:BH9">CV2*0.6</f>
        <v>41340</v>
      </c>
      <c r="BI2" s="54">
        <f aca="true" t="shared" si="7" ref="BI2:BJ9">$CV2*(BI$1/$CV$1)</f>
        <v>42029</v>
      </c>
      <c r="BJ2" s="52">
        <f t="shared" si="7"/>
        <v>42718</v>
      </c>
      <c r="BK2" s="54">
        <f aca="true" t="shared" si="8" ref="BK2:BM9">$CV2*(BK$1/$CV$1)</f>
        <v>43407</v>
      </c>
      <c r="BL2" s="35">
        <f t="shared" si="8"/>
        <v>44096</v>
      </c>
      <c r="BM2" s="35">
        <f t="shared" si="8"/>
        <v>44785</v>
      </c>
      <c r="BN2" s="35">
        <f aca="true" t="shared" si="9" ref="BN2:CA9">$CV2*(BN$1/$CV$1)</f>
        <v>45474</v>
      </c>
      <c r="BO2" s="35">
        <f t="shared" si="9"/>
        <v>46163</v>
      </c>
      <c r="BP2" s="35">
        <f t="shared" si="9"/>
        <v>46852</v>
      </c>
      <c r="BQ2" s="35">
        <f t="shared" si="9"/>
        <v>47540.99999999999</v>
      </c>
      <c r="BR2" s="35">
        <f t="shared" si="9"/>
        <v>48230</v>
      </c>
      <c r="BS2" s="35">
        <f t="shared" si="9"/>
        <v>48919</v>
      </c>
      <c r="BT2" s="35">
        <f t="shared" si="9"/>
        <v>49608</v>
      </c>
      <c r="BU2" s="35">
        <f t="shared" si="9"/>
        <v>50297</v>
      </c>
      <c r="BV2" s="35">
        <f t="shared" si="9"/>
        <v>50986</v>
      </c>
      <c r="BW2" s="35">
        <f t="shared" si="9"/>
        <v>51675</v>
      </c>
      <c r="BX2" s="35">
        <f t="shared" si="9"/>
        <v>52364</v>
      </c>
      <c r="BY2" s="35">
        <f t="shared" si="9"/>
        <v>53053</v>
      </c>
      <c r="BZ2" s="35">
        <f t="shared" si="9"/>
        <v>53742</v>
      </c>
      <c r="CA2" s="35">
        <f t="shared" si="9"/>
        <v>54431</v>
      </c>
      <c r="CB2" s="36">
        <f aca="true" t="shared" si="10" ref="CB2:CB9">(CV2*0.8)</f>
        <v>55120</v>
      </c>
      <c r="CC2" s="35">
        <f aca="true" t="shared" si="11" ref="CC2:CS9">$CV2*(CC$1/$CV$1)</f>
        <v>55809.00000000001</v>
      </c>
      <c r="CD2" s="35">
        <f t="shared" si="11"/>
        <v>56498</v>
      </c>
      <c r="CE2" s="35">
        <f t="shared" si="11"/>
        <v>57187</v>
      </c>
      <c r="CF2" s="35">
        <f t="shared" si="11"/>
        <v>57876</v>
      </c>
      <c r="CG2" s="35">
        <f t="shared" si="11"/>
        <v>58565</v>
      </c>
      <c r="CH2" s="35">
        <f t="shared" si="11"/>
        <v>59254</v>
      </c>
      <c r="CI2" s="35">
        <f t="shared" si="11"/>
        <v>59943</v>
      </c>
      <c r="CJ2" s="35">
        <f t="shared" si="11"/>
        <v>60632</v>
      </c>
      <c r="CK2" s="35">
        <f t="shared" si="11"/>
        <v>61321</v>
      </c>
      <c r="CL2" s="35">
        <f t="shared" si="11"/>
        <v>62010</v>
      </c>
      <c r="CM2" s="35">
        <f t="shared" si="11"/>
        <v>62699</v>
      </c>
      <c r="CN2" s="35">
        <f t="shared" si="11"/>
        <v>63388</v>
      </c>
      <c r="CO2" s="35">
        <f t="shared" si="11"/>
        <v>64077</v>
      </c>
      <c r="CP2" s="35">
        <f t="shared" si="11"/>
        <v>64765.99999999999</v>
      </c>
      <c r="CQ2" s="35">
        <f t="shared" si="11"/>
        <v>65455</v>
      </c>
      <c r="CR2" s="35">
        <f t="shared" si="11"/>
        <v>66144</v>
      </c>
      <c r="CS2" s="35">
        <f t="shared" si="11"/>
        <v>66833</v>
      </c>
      <c r="CT2" s="35">
        <f aca="true" t="shared" si="12" ref="CT2:CU9">$CV2*(CT$1/$CV$1)</f>
        <v>67522</v>
      </c>
      <c r="CU2" s="35">
        <f t="shared" si="12"/>
        <v>68211</v>
      </c>
      <c r="CV2" s="36">
        <f aca="true" t="shared" si="13" ref="CV2:CV9">AX2*2</f>
        <v>68900</v>
      </c>
      <c r="CW2" s="35">
        <f aca="true" t="shared" si="14" ref="CW2:DL9">$CV2*(CW$1/$CV$1)</f>
        <v>69589</v>
      </c>
      <c r="CX2" s="35">
        <f t="shared" si="14"/>
        <v>70278</v>
      </c>
      <c r="CY2" s="35">
        <f t="shared" si="14"/>
        <v>70967</v>
      </c>
      <c r="CZ2" s="35">
        <f t="shared" si="14"/>
        <v>71656</v>
      </c>
      <c r="DA2" s="35">
        <f t="shared" si="14"/>
        <v>72345</v>
      </c>
      <c r="DB2" s="35">
        <f t="shared" si="14"/>
        <v>73034</v>
      </c>
      <c r="DC2" s="35">
        <f t="shared" si="14"/>
        <v>73723</v>
      </c>
      <c r="DD2" s="35">
        <f t="shared" si="14"/>
        <v>74412</v>
      </c>
      <c r="DE2" s="35">
        <f t="shared" si="14"/>
        <v>75101</v>
      </c>
      <c r="DF2" s="35">
        <f t="shared" si="14"/>
        <v>75790</v>
      </c>
      <c r="DG2" s="35">
        <f t="shared" si="14"/>
        <v>76479</v>
      </c>
      <c r="DH2" s="35">
        <f t="shared" si="14"/>
        <v>77168.00000000001</v>
      </c>
      <c r="DI2" s="35">
        <f t="shared" si="14"/>
        <v>77856.99999999999</v>
      </c>
      <c r="DJ2" s="35">
        <f t="shared" si="14"/>
        <v>78546</v>
      </c>
      <c r="DK2" s="35">
        <f t="shared" si="14"/>
        <v>79235</v>
      </c>
      <c r="DL2" s="35">
        <f t="shared" si="14"/>
        <v>79924</v>
      </c>
      <c r="DM2" s="35">
        <f aca="true" t="shared" si="15" ref="DM2:FX5">$CV2*(DM$1/$CV$1)</f>
        <v>80613</v>
      </c>
      <c r="DN2" s="35">
        <f t="shared" si="15"/>
        <v>81302</v>
      </c>
      <c r="DO2" s="35">
        <f t="shared" si="15"/>
        <v>81991</v>
      </c>
      <c r="DP2" s="35">
        <f t="shared" si="15"/>
        <v>82680</v>
      </c>
      <c r="DQ2" s="35">
        <f t="shared" si="15"/>
        <v>83369</v>
      </c>
      <c r="DR2" s="35">
        <f t="shared" si="15"/>
        <v>84058</v>
      </c>
      <c r="DS2" s="35">
        <f t="shared" si="15"/>
        <v>84747</v>
      </c>
      <c r="DT2" s="35">
        <f t="shared" si="15"/>
        <v>85436</v>
      </c>
      <c r="DU2" s="35">
        <f t="shared" si="15"/>
        <v>86125</v>
      </c>
      <c r="DV2" s="35">
        <f t="shared" si="15"/>
        <v>86814</v>
      </c>
      <c r="DW2" s="35">
        <f t="shared" si="15"/>
        <v>87503</v>
      </c>
      <c r="DX2" s="35">
        <f t="shared" si="15"/>
        <v>88192</v>
      </c>
      <c r="DY2" s="35">
        <f t="shared" si="15"/>
        <v>88881</v>
      </c>
      <c r="DZ2" s="35">
        <f t="shared" si="15"/>
        <v>89570</v>
      </c>
      <c r="EA2" s="35">
        <f t="shared" si="15"/>
        <v>90259</v>
      </c>
      <c r="EB2" s="35">
        <f t="shared" si="15"/>
        <v>90948</v>
      </c>
      <c r="EC2" s="35">
        <f t="shared" si="15"/>
        <v>91637</v>
      </c>
      <c r="ED2" s="35">
        <f t="shared" si="15"/>
        <v>92326</v>
      </c>
      <c r="EE2" s="35">
        <f t="shared" si="15"/>
        <v>93015</v>
      </c>
      <c r="EF2" s="35">
        <f t="shared" si="15"/>
        <v>93704</v>
      </c>
      <c r="EG2" s="35">
        <f t="shared" si="15"/>
        <v>94393.00000000001</v>
      </c>
      <c r="EH2" s="35">
        <f t="shared" si="15"/>
        <v>95081.99999999999</v>
      </c>
      <c r="EI2" s="35">
        <f t="shared" si="15"/>
        <v>95771</v>
      </c>
      <c r="EJ2" s="35">
        <f t="shared" si="15"/>
        <v>96460</v>
      </c>
      <c r="EK2" s="35">
        <f t="shared" si="15"/>
        <v>97149</v>
      </c>
      <c r="EL2" s="35">
        <f t="shared" si="15"/>
        <v>97838</v>
      </c>
      <c r="EM2" s="35">
        <f t="shared" si="15"/>
        <v>98527</v>
      </c>
      <c r="EN2" s="35">
        <f t="shared" si="15"/>
        <v>99216</v>
      </c>
      <c r="EO2" s="35">
        <f t="shared" si="15"/>
        <v>99905</v>
      </c>
      <c r="EP2" s="35">
        <f t="shared" si="15"/>
        <v>100594</v>
      </c>
      <c r="EQ2" s="35">
        <f t="shared" si="15"/>
        <v>101283</v>
      </c>
      <c r="ER2" s="35">
        <f t="shared" si="15"/>
        <v>101972</v>
      </c>
      <c r="ES2" s="35">
        <f t="shared" si="15"/>
        <v>102661</v>
      </c>
      <c r="ET2" s="35">
        <f t="shared" si="15"/>
        <v>103350</v>
      </c>
      <c r="EU2" s="35">
        <f t="shared" si="15"/>
        <v>104039</v>
      </c>
      <c r="EV2" s="35">
        <f t="shared" si="15"/>
        <v>104728</v>
      </c>
      <c r="EW2" s="35">
        <f t="shared" si="15"/>
        <v>105417</v>
      </c>
      <c r="EX2" s="35">
        <f t="shared" si="15"/>
        <v>106106</v>
      </c>
      <c r="EY2" s="35">
        <f t="shared" si="15"/>
        <v>106795</v>
      </c>
      <c r="EZ2" s="35">
        <f t="shared" si="15"/>
        <v>107484</v>
      </c>
      <c r="FA2" s="35">
        <f t="shared" si="15"/>
        <v>108173</v>
      </c>
      <c r="FB2" s="35">
        <f t="shared" si="15"/>
        <v>108862</v>
      </c>
      <c r="FC2" s="35">
        <f t="shared" si="15"/>
        <v>109551</v>
      </c>
      <c r="FD2" s="35">
        <f t="shared" si="15"/>
        <v>110240</v>
      </c>
      <c r="FE2" s="35">
        <f t="shared" si="15"/>
        <v>110929</v>
      </c>
      <c r="FF2" s="35">
        <f t="shared" si="15"/>
        <v>111618.00000000001</v>
      </c>
      <c r="FG2" s="35">
        <f t="shared" si="15"/>
        <v>112306.99999999999</v>
      </c>
      <c r="FH2" s="35">
        <f t="shared" si="15"/>
        <v>112996</v>
      </c>
      <c r="FI2" s="35">
        <f t="shared" si="15"/>
        <v>113685</v>
      </c>
      <c r="FJ2" s="35">
        <f t="shared" si="15"/>
        <v>114374</v>
      </c>
      <c r="FK2" s="35">
        <f t="shared" si="15"/>
        <v>115063</v>
      </c>
      <c r="FL2" s="35">
        <f t="shared" si="15"/>
        <v>115752</v>
      </c>
      <c r="FM2" s="35">
        <f t="shared" si="15"/>
        <v>116441</v>
      </c>
      <c r="FN2" s="35">
        <f t="shared" si="15"/>
        <v>117130</v>
      </c>
      <c r="FO2" s="35">
        <f t="shared" si="15"/>
        <v>117819</v>
      </c>
      <c r="FP2" s="35">
        <f t="shared" si="15"/>
        <v>118508</v>
      </c>
      <c r="FQ2" s="35">
        <f t="shared" si="15"/>
        <v>119197</v>
      </c>
      <c r="FR2" s="35">
        <f t="shared" si="15"/>
        <v>119886</v>
      </c>
      <c r="FS2" s="35">
        <f t="shared" si="15"/>
        <v>120575</v>
      </c>
      <c r="FT2" s="35">
        <f t="shared" si="15"/>
        <v>121264</v>
      </c>
      <c r="FU2" s="35">
        <f t="shared" si="15"/>
        <v>121953</v>
      </c>
      <c r="FV2" s="35">
        <f t="shared" si="15"/>
        <v>122642</v>
      </c>
      <c r="FW2" s="35">
        <f t="shared" si="15"/>
        <v>123331</v>
      </c>
      <c r="FX2" s="35">
        <f t="shared" si="15"/>
        <v>124020</v>
      </c>
      <c r="FY2" s="35">
        <f aca="true" t="shared" si="16" ref="FY2:GH4">$CV2*(FY$1/$CV$1)</f>
        <v>124709</v>
      </c>
      <c r="FZ2" s="35">
        <f t="shared" si="16"/>
        <v>125398</v>
      </c>
      <c r="GA2" s="35">
        <f t="shared" si="16"/>
        <v>126087</v>
      </c>
      <c r="GB2" s="35">
        <f t="shared" si="16"/>
        <v>126776</v>
      </c>
      <c r="GC2" s="35">
        <f t="shared" si="16"/>
        <v>127465</v>
      </c>
      <c r="GD2" s="35">
        <f t="shared" si="16"/>
        <v>128154</v>
      </c>
      <c r="GE2" s="35">
        <f t="shared" si="16"/>
        <v>128843.00000000001</v>
      </c>
      <c r="GF2" s="35">
        <f t="shared" si="16"/>
        <v>129531.99999999999</v>
      </c>
      <c r="GG2" s="35">
        <f t="shared" si="16"/>
        <v>130221</v>
      </c>
      <c r="GH2" s="35">
        <f t="shared" si="16"/>
        <v>130910</v>
      </c>
      <c r="GI2" s="35">
        <f aca="true" t="shared" si="17" ref="GI2:GR4">$CV2*(GI$1/$CV$1)</f>
        <v>131599</v>
      </c>
      <c r="GJ2" s="35">
        <f t="shared" si="17"/>
        <v>132288</v>
      </c>
      <c r="GK2" s="35">
        <f t="shared" si="17"/>
        <v>132977</v>
      </c>
      <c r="GL2" s="35">
        <f t="shared" si="17"/>
        <v>133666</v>
      </c>
      <c r="GM2" s="35">
        <f t="shared" si="17"/>
        <v>134355</v>
      </c>
      <c r="GN2" s="35">
        <f t="shared" si="17"/>
        <v>135044</v>
      </c>
      <c r="GO2" s="35">
        <f t="shared" si="17"/>
        <v>135733</v>
      </c>
      <c r="GP2" s="35">
        <f t="shared" si="17"/>
        <v>136422</v>
      </c>
      <c r="GQ2" s="35">
        <f t="shared" si="17"/>
        <v>137111</v>
      </c>
      <c r="GR2" s="35">
        <f t="shared" si="17"/>
        <v>137800</v>
      </c>
      <c r="GS2" s="35">
        <f aca="true" t="shared" si="18" ref="GS2:HB4">$CV2*(GS$1/$CV$1)</f>
        <v>138488.99999999997</v>
      </c>
      <c r="GT2" s="35">
        <f t="shared" si="18"/>
        <v>139178</v>
      </c>
      <c r="GU2" s="35">
        <f t="shared" si="18"/>
        <v>139867</v>
      </c>
      <c r="GV2" s="35">
        <f t="shared" si="18"/>
        <v>140556</v>
      </c>
      <c r="GW2" s="35">
        <f t="shared" si="18"/>
        <v>141245</v>
      </c>
      <c r="GX2" s="35">
        <f t="shared" si="18"/>
        <v>141934</v>
      </c>
      <c r="GY2" s="35">
        <f t="shared" si="18"/>
        <v>142623</v>
      </c>
      <c r="GZ2" s="35">
        <f t="shared" si="18"/>
        <v>143312</v>
      </c>
      <c r="HA2" s="35">
        <f t="shared" si="18"/>
        <v>144001</v>
      </c>
      <c r="HB2" s="35">
        <f t="shared" si="18"/>
        <v>144690</v>
      </c>
      <c r="HC2" s="35">
        <f aca="true" t="shared" si="19" ref="HC2:HL4">$CV2*(HC$1/$CV$1)</f>
        <v>145379</v>
      </c>
      <c r="HD2" s="35">
        <f t="shared" si="19"/>
        <v>146068</v>
      </c>
      <c r="HE2" s="35">
        <f t="shared" si="19"/>
        <v>146757</v>
      </c>
      <c r="HF2" s="35">
        <f t="shared" si="19"/>
        <v>147446</v>
      </c>
      <c r="HG2" s="35">
        <f t="shared" si="19"/>
        <v>148135</v>
      </c>
      <c r="HH2" s="35">
        <f t="shared" si="19"/>
        <v>148824</v>
      </c>
      <c r="HI2" s="35">
        <f t="shared" si="19"/>
        <v>149513</v>
      </c>
      <c r="HJ2" s="35">
        <f t="shared" si="19"/>
        <v>150202</v>
      </c>
      <c r="HK2" s="35">
        <f t="shared" si="19"/>
        <v>150891</v>
      </c>
      <c r="HL2" s="35">
        <f t="shared" si="19"/>
        <v>151580</v>
      </c>
      <c r="HM2" s="35">
        <f aca="true" t="shared" si="20" ref="HM2:HV4">$CV2*(HM$1/$CV$1)</f>
        <v>152269</v>
      </c>
      <c r="HN2" s="35">
        <f t="shared" si="20"/>
        <v>152958</v>
      </c>
      <c r="HO2" s="35">
        <f t="shared" si="20"/>
        <v>153647</v>
      </c>
      <c r="HP2" s="35">
        <f t="shared" si="20"/>
        <v>154336.00000000003</v>
      </c>
      <c r="HQ2" s="35">
        <f t="shared" si="20"/>
        <v>155025</v>
      </c>
      <c r="HR2" s="35">
        <f t="shared" si="20"/>
        <v>155713.99999999997</v>
      </c>
      <c r="HS2" s="35">
        <f t="shared" si="20"/>
        <v>156403</v>
      </c>
      <c r="HT2" s="35">
        <f t="shared" si="20"/>
        <v>157092</v>
      </c>
      <c r="HU2" s="35">
        <f t="shared" si="20"/>
        <v>157781</v>
      </c>
      <c r="HV2" s="35">
        <f t="shared" si="20"/>
        <v>158470</v>
      </c>
      <c r="HW2" s="35">
        <f aca="true" t="shared" si="21" ref="HW2:IF4">$CV2*(HW$1/$CV$1)</f>
        <v>159159</v>
      </c>
      <c r="HX2" s="35">
        <f t="shared" si="21"/>
        <v>159848</v>
      </c>
      <c r="HY2" s="35">
        <f t="shared" si="21"/>
        <v>160537</v>
      </c>
      <c r="HZ2" s="35">
        <f t="shared" si="21"/>
        <v>161226</v>
      </c>
      <c r="IA2" s="35">
        <f t="shared" si="21"/>
        <v>161915</v>
      </c>
      <c r="IB2" s="35">
        <f t="shared" si="21"/>
        <v>162604</v>
      </c>
      <c r="IC2" s="35">
        <f t="shared" si="21"/>
        <v>163293</v>
      </c>
      <c r="ID2" s="35">
        <f t="shared" si="21"/>
        <v>163982</v>
      </c>
      <c r="IE2" s="35">
        <f t="shared" si="21"/>
        <v>164671</v>
      </c>
      <c r="IF2" s="35">
        <f t="shared" si="21"/>
        <v>165360</v>
      </c>
      <c r="IG2" s="35">
        <f aca="true" t="shared" si="22" ref="IG2:IP4">$CV2*(IG$1/$CV$1)</f>
        <v>166049</v>
      </c>
      <c r="IH2" s="35">
        <f t="shared" si="22"/>
        <v>166738</v>
      </c>
      <c r="II2" s="35">
        <f t="shared" si="22"/>
        <v>167427</v>
      </c>
      <c r="IJ2" s="35">
        <f t="shared" si="22"/>
        <v>168116</v>
      </c>
      <c r="IK2" s="35">
        <f t="shared" si="22"/>
        <v>168805</v>
      </c>
      <c r="IL2" s="35">
        <f t="shared" si="22"/>
        <v>169494</v>
      </c>
      <c r="IM2" s="35">
        <f t="shared" si="22"/>
        <v>170183</v>
      </c>
      <c r="IN2" s="35">
        <f t="shared" si="22"/>
        <v>170872</v>
      </c>
      <c r="IO2" s="35">
        <f t="shared" si="22"/>
        <v>171561.00000000003</v>
      </c>
      <c r="IP2" s="35">
        <f t="shared" si="22"/>
        <v>172250</v>
      </c>
    </row>
    <row r="3" spans="1:250" ht="12.75" hidden="1">
      <c r="A3" s="34">
        <v>2</v>
      </c>
      <c r="B3" s="35">
        <f t="shared" si="0"/>
        <v>1574</v>
      </c>
      <c r="C3" s="35">
        <f t="shared" si="0"/>
        <v>2361</v>
      </c>
      <c r="D3" s="35">
        <f t="shared" si="0"/>
        <v>3148</v>
      </c>
      <c r="E3" s="35">
        <f t="shared" si="0"/>
        <v>3935</v>
      </c>
      <c r="F3" s="35">
        <f t="shared" si="0"/>
        <v>4722</v>
      </c>
      <c r="G3" s="35">
        <f t="shared" si="0"/>
        <v>5509.000000000001</v>
      </c>
      <c r="H3" s="35">
        <f t="shared" si="0"/>
        <v>6296</v>
      </c>
      <c r="I3" s="35">
        <f t="shared" si="0"/>
        <v>7083</v>
      </c>
      <c r="J3" s="35">
        <f t="shared" si="0"/>
        <v>7870</v>
      </c>
      <c r="K3" s="35">
        <f t="shared" si="0"/>
        <v>8657</v>
      </c>
      <c r="L3" s="35">
        <f t="shared" si="1"/>
        <v>9444</v>
      </c>
      <c r="M3" s="35">
        <f t="shared" si="1"/>
        <v>10231</v>
      </c>
      <c r="N3" s="35">
        <f t="shared" si="1"/>
        <v>11018.000000000002</v>
      </c>
      <c r="O3" s="35">
        <f t="shared" si="1"/>
        <v>11805</v>
      </c>
      <c r="P3" s="35">
        <f t="shared" si="1"/>
        <v>12592</v>
      </c>
      <c r="Q3" s="35">
        <f t="shared" si="1"/>
        <v>13379.000000000002</v>
      </c>
      <c r="R3" s="35">
        <f t="shared" si="1"/>
        <v>14166</v>
      </c>
      <c r="S3" s="35">
        <f t="shared" si="1"/>
        <v>14953</v>
      </c>
      <c r="T3" s="35">
        <f t="shared" si="1"/>
        <v>15740</v>
      </c>
      <c r="U3" s="35">
        <f t="shared" si="1"/>
        <v>16527</v>
      </c>
      <c r="V3" s="35">
        <f t="shared" si="2"/>
        <v>17314</v>
      </c>
      <c r="W3" s="35">
        <f t="shared" si="2"/>
        <v>18101</v>
      </c>
      <c r="X3" s="35">
        <f t="shared" si="2"/>
        <v>18888</v>
      </c>
      <c r="Y3" s="35">
        <f t="shared" si="2"/>
        <v>19675</v>
      </c>
      <c r="Z3" s="35">
        <f t="shared" si="2"/>
        <v>20462</v>
      </c>
      <c r="AA3" s="35">
        <f t="shared" si="2"/>
        <v>21249</v>
      </c>
      <c r="AB3" s="35">
        <f t="shared" si="2"/>
        <v>22036.000000000004</v>
      </c>
      <c r="AC3" s="52">
        <f t="shared" si="2"/>
        <v>22823</v>
      </c>
      <c r="AD3" s="56">
        <v>23600</v>
      </c>
      <c r="AE3" s="54">
        <f t="shared" si="3"/>
        <v>24397</v>
      </c>
      <c r="AF3" s="35">
        <f t="shared" si="3"/>
        <v>25184</v>
      </c>
      <c r="AG3" s="35">
        <f t="shared" si="3"/>
        <v>25971</v>
      </c>
      <c r="AH3" s="35">
        <f t="shared" si="3"/>
        <v>26758.000000000004</v>
      </c>
      <c r="AI3" s="35">
        <f t="shared" si="3"/>
        <v>27545</v>
      </c>
      <c r="AJ3" s="35">
        <f t="shared" si="3"/>
        <v>28332</v>
      </c>
      <c r="AK3" s="35">
        <f t="shared" si="3"/>
        <v>29119</v>
      </c>
      <c r="AL3" s="35">
        <f t="shared" si="3"/>
        <v>29906</v>
      </c>
      <c r="AM3" s="35">
        <f t="shared" si="3"/>
        <v>30693</v>
      </c>
      <c r="AN3" s="35">
        <f t="shared" si="3"/>
        <v>31480</v>
      </c>
      <c r="AO3" s="35">
        <f t="shared" si="4"/>
        <v>32266.999999999996</v>
      </c>
      <c r="AP3" s="35">
        <f t="shared" si="4"/>
        <v>33054</v>
      </c>
      <c r="AQ3" s="35">
        <f t="shared" si="4"/>
        <v>33841</v>
      </c>
      <c r="AR3" s="35">
        <f t="shared" si="4"/>
        <v>34628</v>
      </c>
      <c r="AS3" s="35">
        <f t="shared" si="4"/>
        <v>35415</v>
      </c>
      <c r="AT3" s="35">
        <f t="shared" si="4"/>
        <v>36202</v>
      </c>
      <c r="AU3" s="35">
        <f t="shared" si="4"/>
        <v>36989</v>
      </c>
      <c r="AV3" s="35">
        <f t="shared" si="4"/>
        <v>37776</v>
      </c>
      <c r="AW3" s="52">
        <f t="shared" si="4"/>
        <v>38563</v>
      </c>
      <c r="AX3" s="56">
        <v>39350</v>
      </c>
      <c r="AY3" s="54">
        <f t="shared" si="5"/>
        <v>40137</v>
      </c>
      <c r="AZ3" s="35">
        <f t="shared" si="5"/>
        <v>40924</v>
      </c>
      <c r="BA3" s="35">
        <f t="shared" si="5"/>
        <v>41711</v>
      </c>
      <c r="BB3" s="35">
        <f t="shared" si="5"/>
        <v>42498</v>
      </c>
      <c r="BC3" s="35">
        <f t="shared" si="5"/>
        <v>43285</v>
      </c>
      <c r="BD3" s="35">
        <f t="shared" si="5"/>
        <v>44072.00000000001</v>
      </c>
      <c r="BE3" s="35">
        <f t="shared" si="5"/>
        <v>44858.99999999999</v>
      </c>
      <c r="BF3" s="35">
        <f t="shared" si="5"/>
        <v>45646</v>
      </c>
      <c r="BG3" s="52">
        <f t="shared" si="5"/>
        <v>46433</v>
      </c>
      <c r="BH3" s="58">
        <f t="shared" si="6"/>
        <v>47220</v>
      </c>
      <c r="BI3" s="54">
        <f t="shared" si="7"/>
        <v>48007</v>
      </c>
      <c r="BJ3" s="52">
        <f t="shared" si="7"/>
        <v>48794</v>
      </c>
      <c r="BK3" s="54">
        <f t="shared" si="8"/>
        <v>49581</v>
      </c>
      <c r="BL3" s="35">
        <f t="shared" si="8"/>
        <v>50368</v>
      </c>
      <c r="BM3" s="35">
        <f t="shared" si="8"/>
        <v>51155</v>
      </c>
      <c r="BN3" s="35">
        <f t="shared" si="9"/>
        <v>51942</v>
      </c>
      <c r="BO3" s="35">
        <f t="shared" si="9"/>
        <v>52729</v>
      </c>
      <c r="BP3" s="35">
        <f t="shared" si="9"/>
        <v>53516.00000000001</v>
      </c>
      <c r="BQ3" s="35">
        <f t="shared" si="9"/>
        <v>54302.99999999999</v>
      </c>
      <c r="BR3" s="35">
        <f t="shared" si="9"/>
        <v>55090</v>
      </c>
      <c r="BS3" s="35">
        <f t="shared" si="9"/>
        <v>55877</v>
      </c>
      <c r="BT3" s="35">
        <f t="shared" si="9"/>
        <v>56664</v>
      </c>
      <c r="BU3" s="35">
        <f t="shared" si="9"/>
        <v>57451</v>
      </c>
      <c r="BV3" s="35">
        <f t="shared" si="9"/>
        <v>58238</v>
      </c>
      <c r="BW3" s="35">
        <f t="shared" si="9"/>
        <v>59025</v>
      </c>
      <c r="BX3" s="35">
        <f t="shared" si="9"/>
        <v>59812</v>
      </c>
      <c r="BY3" s="35">
        <f t="shared" si="9"/>
        <v>60599</v>
      </c>
      <c r="BZ3" s="35">
        <f t="shared" si="9"/>
        <v>61386</v>
      </c>
      <c r="CA3" s="35">
        <f t="shared" si="9"/>
        <v>62173</v>
      </c>
      <c r="CB3" s="36">
        <f t="shared" si="10"/>
        <v>62960</v>
      </c>
      <c r="CC3" s="35">
        <f t="shared" si="11"/>
        <v>63747.00000000001</v>
      </c>
      <c r="CD3" s="35">
        <f t="shared" si="11"/>
        <v>64533.99999999999</v>
      </c>
      <c r="CE3" s="35">
        <f t="shared" si="11"/>
        <v>65321</v>
      </c>
      <c r="CF3" s="35">
        <f t="shared" si="11"/>
        <v>66108</v>
      </c>
      <c r="CG3" s="35">
        <f t="shared" si="11"/>
        <v>66895</v>
      </c>
      <c r="CH3" s="35">
        <f t="shared" si="11"/>
        <v>67682</v>
      </c>
      <c r="CI3" s="35">
        <f t="shared" si="11"/>
        <v>68469</v>
      </c>
      <c r="CJ3" s="35">
        <f t="shared" si="11"/>
        <v>69256</v>
      </c>
      <c r="CK3" s="35">
        <f t="shared" si="11"/>
        <v>70043</v>
      </c>
      <c r="CL3" s="35">
        <f t="shared" si="11"/>
        <v>70830</v>
      </c>
      <c r="CM3" s="35">
        <f t="shared" si="11"/>
        <v>71617</v>
      </c>
      <c r="CN3" s="35">
        <f t="shared" si="11"/>
        <v>72404</v>
      </c>
      <c r="CO3" s="35">
        <f t="shared" si="11"/>
        <v>73191</v>
      </c>
      <c r="CP3" s="35">
        <f t="shared" si="11"/>
        <v>73978</v>
      </c>
      <c r="CQ3" s="35">
        <f t="shared" si="11"/>
        <v>74765</v>
      </c>
      <c r="CR3" s="35">
        <f t="shared" si="11"/>
        <v>75552</v>
      </c>
      <c r="CS3" s="35">
        <f t="shared" si="11"/>
        <v>76339</v>
      </c>
      <c r="CT3" s="35">
        <f t="shared" si="12"/>
        <v>77126</v>
      </c>
      <c r="CU3" s="35">
        <f t="shared" si="12"/>
        <v>77913</v>
      </c>
      <c r="CV3" s="36">
        <f t="shared" si="13"/>
        <v>78700</v>
      </c>
      <c r="CW3" s="35">
        <f t="shared" si="14"/>
        <v>79487</v>
      </c>
      <c r="CX3" s="35">
        <f t="shared" si="14"/>
        <v>80274</v>
      </c>
      <c r="CY3" s="35">
        <f t="shared" si="14"/>
        <v>81061</v>
      </c>
      <c r="CZ3" s="35">
        <f t="shared" si="14"/>
        <v>81848</v>
      </c>
      <c r="DA3" s="35">
        <f t="shared" si="14"/>
        <v>82635</v>
      </c>
      <c r="DB3" s="35">
        <f t="shared" si="14"/>
        <v>83422</v>
      </c>
      <c r="DC3" s="35">
        <f t="shared" si="14"/>
        <v>84209</v>
      </c>
      <c r="DD3" s="35">
        <f t="shared" si="14"/>
        <v>84996</v>
      </c>
      <c r="DE3" s="35">
        <f t="shared" si="14"/>
        <v>85783</v>
      </c>
      <c r="DF3" s="35">
        <f t="shared" si="14"/>
        <v>86570</v>
      </c>
      <c r="DG3" s="35">
        <f t="shared" si="14"/>
        <v>87357.00000000001</v>
      </c>
      <c r="DH3" s="35">
        <f t="shared" si="14"/>
        <v>88144.00000000001</v>
      </c>
      <c r="DI3" s="35">
        <f t="shared" si="14"/>
        <v>88930.99999999999</v>
      </c>
      <c r="DJ3" s="35">
        <f t="shared" si="14"/>
        <v>89717.99999999999</v>
      </c>
      <c r="DK3" s="35">
        <f t="shared" si="14"/>
        <v>90505</v>
      </c>
      <c r="DL3" s="35">
        <f t="shared" si="14"/>
        <v>91292</v>
      </c>
      <c r="DM3" s="35">
        <f t="shared" si="15"/>
        <v>92079</v>
      </c>
      <c r="DN3" s="35">
        <f t="shared" si="15"/>
        <v>92866</v>
      </c>
      <c r="DO3" s="35">
        <f t="shared" si="15"/>
        <v>93653</v>
      </c>
      <c r="DP3" s="35">
        <f t="shared" si="15"/>
        <v>94440</v>
      </c>
      <c r="DQ3" s="35">
        <f t="shared" si="15"/>
        <v>95227</v>
      </c>
      <c r="DR3" s="35">
        <f t="shared" si="15"/>
        <v>96014</v>
      </c>
      <c r="DS3" s="35">
        <f t="shared" si="15"/>
        <v>96801</v>
      </c>
      <c r="DT3" s="35">
        <f t="shared" si="15"/>
        <v>97588</v>
      </c>
      <c r="DU3" s="35">
        <f t="shared" si="15"/>
        <v>98375</v>
      </c>
      <c r="DV3" s="35">
        <f t="shared" si="15"/>
        <v>99162</v>
      </c>
      <c r="DW3" s="35">
        <f t="shared" si="15"/>
        <v>99949</v>
      </c>
      <c r="DX3" s="35">
        <f t="shared" si="15"/>
        <v>100736</v>
      </c>
      <c r="DY3" s="35">
        <f t="shared" si="15"/>
        <v>101523</v>
      </c>
      <c r="DZ3" s="35">
        <f t="shared" si="15"/>
        <v>102310</v>
      </c>
      <c r="EA3" s="35">
        <f t="shared" si="15"/>
        <v>103097</v>
      </c>
      <c r="EB3" s="35">
        <f t="shared" si="15"/>
        <v>103884</v>
      </c>
      <c r="EC3" s="35">
        <f t="shared" si="15"/>
        <v>104671</v>
      </c>
      <c r="ED3" s="35">
        <f t="shared" si="15"/>
        <v>105458</v>
      </c>
      <c r="EE3" s="35">
        <f t="shared" si="15"/>
        <v>106245</v>
      </c>
      <c r="EF3" s="35">
        <f t="shared" si="15"/>
        <v>107032.00000000001</v>
      </c>
      <c r="EG3" s="35">
        <f t="shared" si="15"/>
        <v>107819.00000000001</v>
      </c>
      <c r="EH3" s="35">
        <f t="shared" si="15"/>
        <v>108605.99999999999</v>
      </c>
      <c r="EI3" s="35">
        <f t="shared" si="15"/>
        <v>109392.99999999999</v>
      </c>
      <c r="EJ3" s="35">
        <f t="shared" si="15"/>
        <v>110180</v>
      </c>
      <c r="EK3" s="35">
        <f t="shared" si="15"/>
        <v>110967</v>
      </c>
      <c r="EL3" s="35">
        <f t="shared" si="15"/>
        <v>111754</v>
      </c>
      <c r="EM3" s="35">
        <f t="shared" si="15"/>
        <v>112541</v>
      </c>
      <c r="EN3" s="35">
        <f t="shared" si="15"/>
        <v>113328</v>
      </c>
      <c r="EO3" s="35">
        <f t="shared" si="15"/>
        <v>114115</v>
      </c>
      <c r="EP3" s="35">
        <f t="shared" si="15"/>
        <v>114902</v>
      </c>
      <c r="EQ3" s="35">
        <f t="shared" si="15"/>
        <v>115689</v>
      </c>
      <c r="ER3" s="35">
        <f t="shared" si="15"/>
        <v>116476</v>
      </c>
      <c r="ES3" s="35">
        <f t="shared" si="15"/>
        <v>117263</v>
      </c>
      <c r="ET3" s="35">
        <f t="shared" si="15"/>
        <v>118050</v>
      </c>
      <c r="EU3" s="35">
        <f t="shared" si="15"/>
        <v>118837</v>
      </c>
      <c r="EV3" s="35">
        <f t="shared" si="15"/>
        <v>119624</v>
      </c>
      <c r="EW3" s="35">
        <f t="shared" si="15"/>
        <v>120411</v>
      </c>
      <c r="EX3" s="35">
        <f t="shared" si="15"/>
        <v>121198</v>
      </c>
      <c r="EY3" s="35">
        <f t="shared" si="15"/>
        <v>121985</v>
      </c>
      <c r="EZ3" s="35">
        <f t="shared" si="15"/>
        <v>122772</v>
      </c>
      <c r="FA3" s="35">
        <f t="shared" si="15"/>
        <v>123559</v>
      </c>
      <c r="FB3" s="35">
        <f t="shared" si="15"/>
        <v>124346</v>
      </c>
      <c r="FC3" s="35">
        <f t="shared" si="15"/>
        <v>125133</v>
      </c>
      <c r="FD3" s="35">
        <f t="shared" si="15"/>
        <v>125920</v>
      </c>
      <c r="FE3" s="35">
        <f t="shared" si="15"/>
        <v>126707.00000000001</v>
      </c>
      <c r="FF3" s="35">
        <f t="shared" si="15"/>
        <v>127494.00000000001</v>
      </c>
      <c r="FG3" s="35">
        <f t="shared" si="15"/>
        <v>128280.99999999999</v>
      </c>
      <c r="FH3" s="35">
        <f t="shared" si="15"/>
        <v>129067.99999999999</v>
      </c>
      <c r="FI3" s="35">
        <f t="shared" si="15"/>
        <v>129855</v>
      </c>
      <c r="FJ3" s="35">
        <f t="shared" si="15"/>
        <v>130642</v>
      </c>
      <c r="FK3" s="35">
        <f t="shared" si="15"/>
        <v>131429</v>
      </c>
      <c r="FL3" s="35">
        <f t="shared" si="15"/>
        <v>132216</v>
      </c>
      <c r="FM3" s="35">
        <f t="shared" si="15"/>
        <v>133003</v>
      </c>
      <c r="FN3" s="35">
        <f t="shared" si="15"/>
        <v>133790</v>
      </c>
      <c r="FO3" s="35">
        <f t="shared" si="15"/>
        <v>134577</v>
      </c>
      <c r="FP3" s="35">
        <f t="shared" si="15"/>
        <v>135364</v>
      </c>
      <c r="FQ3" s="35">
        <f t="shared" si="15"/>
        <v>136151</v>
      </c>
      <c r="FR3" s="35">
        <f t="shared" si="15"/>
        <v>136938</v>
      </c>
      <c r="FS3" s="35">
        <f t="shared" si="15"/>
        <v>137725</v>
      </c>
      <c r="FT3" s="35">
        <f t="shared" si="15"/>
        <v>138512</v>
      </c>
      <c r="FU3" s="35">
        <f t="shared" si="15"/>
        <v>139299</v>
      </c>
      <c r="FV3" s="35">
        <f t="shared" si="15"/>
        <v>140086</v>
      </c>
      <c r="FW3" s="35">
        <f t="shared" si="15"/>
        <v>140873</v>
      </c>
      <c r="FX3" s="35">
        <f t="shared" si="15"/>
        <v>141660</v>
      </c>
      <c r="FY3" s="35">
        <f t="shared" si="16"/>
        <v>142447</v>
      </c>
      <c r="FZ3" s="35">
        <f t="shared" si="16"/>
        <v>143234</v>
      </c>
      <c r="GA3" s="35">
        <f t="shared" si="16"/>
        <v>144021</v>
      </c>
      <c r="GB3" s="35">
        <f t="shared" si="16"/>
        <v>144808</v>
      </c>
      <c r="GC3" s="35">
        <f t="shared" si="16"/>
        <v>145595</v>
      </c>
      <c r="GD3" s="35">
        <f t="shared" si="16"/>
        <v>146382</v>
      </c>
      <c r="GE3" s="35">
        <f t="shared" si="16"/>
        <v>147169</v>
      </c>
      <c r="GF3" s="35">
        <f t="shared" si="16"/>
        <v>147956</v>
      </c>
      <c r="GG3" s="35">
        <f t="shared" si="16"/>
        <v>148743</v>
      </c>
      <c r="GH3" s="35">
        <f t="shared" si="16"/>
        <v>149530</v>
      </c>
      <c r="GI3" s="35">
        <f t="shared" si="17"/>
        <v>150317</v>
      </c>
      <c r="GJ3" s="35">
        <f t="shared" si="17"/>
        <v>151104</v>
      </c>
      <c r="GK3" s="35">
        <f t="shared" si="17"/>
        <v>151891</v>
      </c>
      <c r="GL3" s="35">
        <f t="shared" si="17"/>
        <v>152678</v>
      </c>
      <c r="GM3" s="35">
        <f t="shared" si="17"/>
        <v>153465</v>
      </c>
      <c r="GN3" s="35">
        <f t="shared" si="17"/>
        <v>154252</v>
      </c>
      <c r="GO3" s="35">
        <f t="shared" si="17"/>
        <v>155039</v>
      </c>
      <c r="GP3" s="35">
        <f t="shared" si="17"/>
        <v>155826</v>
      </c>
      <c r="GQ3" s="35">
        <f t="shared" si="17"/>
        <v>156613</v>
      </c>
      <c r="GR3" s="35">
        <f t="shared" si="17"/>
        <v>157400</v>
      </c>
      <c r="GS3" s="35">
        <f t="shared" si="18"/>
        <v>158186.99999999997</v>
      </c>
      <c r="GT3" s="35">
        <f t="shared" si="18"/>
        <v>158974</v>
      </c>
      <c r="GU3" s="35">
        <f t="shared" si="18"/>
        <v>159760.99999999997</v>
      </c>
      <c r="GV3" s="35">
        <f t="shared" si="18"/>
        <v>160548</v>
      </c>
      <c r="GW3" s="35">
        <f t="shared" si="18"/>
        <v>161335</v>
      </c>
      <c r="GX3" s="35">
        <f t="shared" si="18"/>
        <v>162122</v>
      </c>
      <c r="GY3" s="35">
        <f t="shared" si="18"/>
        <v>162909</v>
      </c>
      <c r="GZ3" s="35">
        <f t="shared" si="18"/>
        <v>163696</v>
      </c>
      <c r="HA3" s="35">
        <f t="shared" si="18"/>
        <v>164483</v>
      </c>
      <c r="HB3" s="35">
        <f t="shared" si="18"/>
        <v>165270</v>
      </c>
      <c r="HC3" s="35">
        <f t="shared" si="19"/>
        <v>166057</v>
      </c>
      <c r="HD3" s="35">
        <f t="shared" si="19"/>
        <v>166844</v>
      </c>
      <c r="HE3" s="35">
        <f t="shared" si="19"/>
        <v>167631</v>
      </c>
      <c r="HF3" s="35">
        <f t="shared" si="19"/>
        <v>168418</v>
      </c>
      <c r="HG3" s="35">
        <f t="shared" si="19"/>
        <v>169205</v>
      </c>
      <c r="HH3" s="35">
        <f t="shared" si="19"/>
        <v>169992</v>
      </c>
      <c r="HI3" s="35">
        <f t="shared" si="19"/>
        <v>170779</v>
      </c>
      <c r="HJ3" s="35">
        <f t="shared" si="19"/>
        <v>171566</v>
      </c>
      <c r="HK3" s="35">
        <f t="shared" si="19"/>
        <v>172353</v>
      </c>
      <c r="HL3" s="35">
        <f t="shared" si="19"/>
        <v>173140</v>
      </c>
      <c r="HM3" s="35">
        <f t="shared" si="20"/>
        <v>173927</v>
      </c>
      <c r="HN3" s="35">
        <f t="shared" si="20"/>
        <v>174714.00000000003</v>
      </c>
      <c r="HO3" s="35">
        <f t="shared" si="20"/>
        <v>175501</v>
      </c>
      <c r="HP3" s="35">
        <f t="shared" si="20"/>
        <v>176288.00000000003</v>
      </c>
      <c r="HQ3" s="35">
        <f t="shared" si="20"/>
        <v>177075</v>
      </c>
      <c r="HR3" s="35">
        <f t="shared" si="20"/>
        <v>177861.99999999997</v>
      </c>
      <c r="HS3" s="35">
        <f t="shared" si="20"/>
        <v>178649</v>
      </c>
      <c r="HT3" s="35">
        <f t="shared" si="20"/>
        <v>179435.99999999997</v>
      </c>
      <c r="HU3" s="35">
        <f t="shared" si="20"/>
        <v>180223</v>
      </c>
      <c r="HV3" s="35">
        <f t="shared" si="20"/>
        <v>181010</v>
      </c>
      <c r="HW3" s="35">
        <f t="shared" si="21"/>
        <v>181797</v>
      </c>
      <c r="HX3" s="35">
        <f t="shared" si="21"/>
        <v>182584</v>
      </c>
      <c r="HY3" s="35">
        <f t="shared" si="21"/>
        <v>183371</v>
      </c>
      <c r="HZ3" s="35">
        <f t="shared" si="21"/>
        <v>184158</v>
      </c>
      <c r="IA3" s="35">
        <f t="shared" si="21"/>
        <v>184945</v>
      </c>
      <c r="IB3" s="35">
        <f t="shared" si="21"/>
        <v>185732</v>
      </c>
      <c r="IC3" s="35">
        <f t="shared" si="21"/>
        <v>186519</v>
      </c>
      <c r="ID3" s="35">
        <f t="shared" si="21"/>
        <v>187306</v>
      </c>
      <c r="IE3" s="35">
        <f t="shared" si="21"/>
        <v>188093</v>
      </c>
      <c r="IF3" s="35">
        <f t="shared" si="21"/>
        <v>188880</v>
      </c>
      <c r="IG3" s="35">
        <f t="shared" si="22"/>
        <v>189667</v>
      </c>
      <c r="IH3" s="35">
        <f t="shared" si="22"/>
        <v>190454</v>
      </c>
      <c r="II3" s="35">
        <f t="shared" si="22"/>
        <v>191241</v>
      </c>
      <c r="IJ3" s="35">
        <f t="shared" si="22"/>
        <v>192028</v>
      </c>
      <c r="IK3" s="35">
        <f t="shared" si="22"/>
        <v>192815</v>
      </c>
      <c r="IL3" s="35">
        <f t="shared" si="22"/>
        <v>193602</v>
      </c>
      <c r="IM3" s="35">
        <f t="shared" si="22"/>
        <v>194389.00000000003</v>
      </c>
      <c r="IN3" s="35">
        <f t="shared" si="22"/>
        <v>195176</v>
      </c>
      <c r="IO3" s="35">
        <f t="shared" si="22"/>
        <v>195963.00000000003</v>
      </c>
      <c r="IP3" s="35">
        <f t="shared" si="22"/>
        <v>196750</v>
      </c>
    </row>
    <row r="4" spans="1:250" ht="12.75" hidden="1">
      <c r="A4" s="34">
        <v>3</v>
      </c>
      <c r="B4" s="35">
        <f t="shared" si="0"/>
        <v>1772</v>
      </c>
      <c r="C4" s="35">
        <f t="shared" si="0"/>
        <v>2658</v>
      </c>
      <c r="D4" s="35">
        <f t="shared" si="0"/>
        <v>3544</v>
      </c>
      <c r="E4" s="35">
        <f t="shared" si="0"/>
        <v>4430</v>
      </c>
      <c r="F4" s="35">
        <f t="shared" si="0"/>
        <v>5316</v>
      </c>
      <c r="G4" s="35">
        <f t="shared" si="0"/>
        <v>6202.000000000001</v>
      </c>
      <c r="H4" s="35">
        <f t="shared" si="0"/>
        <v>7088</v>
      </c>
      <c r="I4" s="35">
        <f t="shared" si="0"/>
        <v>7974</v>
      </c>
      <c r="J4" s="35">
        <f t="shared" si="0"/>
        <v>8860</v>
      </c>
      <c r="K4" s="35">
        <f t="shared" si="0"/>
        <v>9746</v>
      </c>
      <c r="L4" s="35">
        <f t="shared" si="1"/>
        <v>10632</v>
      </c>
      <c r="M4" s="35">
        <f t="shared" si="1"/>
        <v>11518</v>
      </c>
      <c r="N4" s="35">
        <f t="shared" si="1"/>
        <v>12404.000000000002</v>
      </c>
      <c r="O4" s="35">
        <f t="shared" si="1"/>
        <v>13290</v>
      </c>
      <c r="P4" s="35">
        <f t="shared" si="1"/>
        <v>14176</v>
      </c>
      <c r="Q4" s="35">
        <f t="shared" si="1"/>
        <v>15062.000000000002</v>
      </c>
      <c r="R4" s="35">
        <f t="shared" si="1"/>
        <v>15948</v>
      </c>
      <c r="S4" s="35">
        <f t="shared" si="1"/>
        <v>16834</v>
      </c>
      <c r="T4" s="35">
        <f t="shared" si="1"/>
        <v>17720</v>
      </c>
      <c r="U4" s="35">
        <f t="shared" si="1"/>
        <v>18606</v>
      </c>
      <c r="V4" s="35">
        <f t="shared" si="2"/>
        <v>19492</v>
      </c>
      <c r="W4" s="35">
        <f t="shared" si="2"/>
        <v>20378</v>
      </c>
      <c r="X4" s="35">
        <f t="shared" si="2"/>
        <v>21264</v>
      </c>
      <c r="Y4" s="35">
        <f t="shared" si="2"/>
        <v>22150</v>
      </c>
      <c r="Z4" s="35">
        <f t="shared" si="2"/>
        <v>23036</v>
      </c>
      <c r="AA4" s="35">
        <f t="shared" si="2"/>
        <v>23922</v>
      </c>
      <c r="AB4" s="35">
        <f t="shared" si="2"/>
        <v>24808.000000000004</v>
      </c>
      <c r="AC4" s="52">
        <f t="shared" si="2"/>
        <v>25694</v>
      </c>
      <c r="AD4" s="56">
        <v>26550</v>
      </c>
      <c r="AE4" s="54">
        <f t="shared" si="3"/>
        <v>27466</v>
      </c>
      <c r="AF4" s="35">
        <f t="shared" si="3"/>
        <v>28352</v>
      </c>
      <c r="AG4" s="35">
        <f t="shared" si="3"/>
        <v>29238</v>
      </c>
      <c r="AH4" s="35">
        <f t="shared" si="3"/>
        <v>30124.000000000004</v>
      </c>
      <c r="AI4" s="35">
        <f t="shared" si="3"/>
        <v>31009.999999999996</v>
      </c>
      <c r="AJ4" s="35">
        <f t="shared" si="3"/>
        <v>31896</v>
      </c>
      <c r="AK4" s="35">
        <f t="shared" si="3"/>
        <v>32782</v>
      </c>
      <c r="AL4" s="35">
        <f t="shared" si="3"/>
        <v>33668</v>
      </c>
      <c r="AM4" s="35">
        <f t="shared" si="3"/>
        <v>34554</v>
      </c>
      <c r="AN4" s="35">
        <f t="shared" si="3"/>
        <v>35440</v>
      </c>
      <c r="AO4" s="35">
        <f t="shared" si="4"/>
        <v>36326</v>
      </c>
      <c r="AP4" s="35">
        <f t="shared" si="4"/>
        <v>37212</v>
      </c>
      <c r="AQ4" s="35">
        <f t="shared" si="4"/>
        <v>38098</v>
      </c>
      <c r="AR4" s="35">
        <f t="shared" si="4"/>
        <v>38984</v>
      </c>
      <c r="AS4" s="35">
        <f t="shared" si="4"/>
        <v>39870</v>
      </c>
      <c r="AT4" s="35">
        <f t="shared" si="4"/>
        <v>40756</v>
      </c>
      <c r="AU4" s="35">
        <f t="shared" si="4"/>
        <v>41642</v>
      </c>
      <c r="AV4" s="35">
        <f t="shared" si="4"/>
        <v>42528</v>
      </c>
      <c r="AW4" s="52">
        <f t="shared" si="4"/>
        <v>43414</v>
      </c>
      <c r="AX4" s="56">
        <v>44300</v>
      </c>
      <c r="AY4" s="54">
        <f t="shared" si="5"/>
        <v>45186</v>
      </c>
      <c r="AZ4" s="35">
        <f t="shared" si="5"/>
        <v>46072</v>
      </c>
      <c r="BA4" s="35">
        <f t="shared" si="5"/>
        <v>46958</v>
      </c>
      <c r="BB4" s="35">
        <f t="shared" si="5"/>
        <v>47844</v>
      </c>
      <c r="BC4" s="35">
        <f t="shared" si="5"/>
        <v>48730.00000000001</v>
      </c>
      <c r="BD4" s="35">
        <f t="shared" si="5"/>
        <v>49616.00000000001</v>
      </c>
      <c r="BE4" s="35">
        <f t="shared" si="5"/>
        <v>50501.99999999999</v>
      </c>
      <c r="BF4" s="35">
        <f t="shared" si="5"/>
        <v>51388</v>
      </c>
      <c r="BG4" s="52">
        <f t="shared" si="5"/>
        <v>52274</v>
      </c>
      <c r="BH4" s="58">
        <f t="shared" si="6"/>
        <v>53160</v>
      </c>
      <c r="BI4" s="54">
        <f t="shared" si="7"/>
        <v>54046</v>
      </c>
      <c r="BJ4" s="52">
        <f t="shared" si="7"/>
        <v>54932</v>
      </c>
      <c r="BK4" s="54">
        <f t="shared" si="8"/>
        <v>55818</v>
      </c>
      <c r="BL4" s="35">
        <f t="shared" si="8"/>
        <v>56704</v>
      </c>
      <c r="BM4" s="35">
        <f t="shared" si="8"/>
        <v>57590</v>
      </c>
      <c r="BN4" s="35">
        <f t="shared" si="9"/>
        <v>58476</v>
      </c>
      <c r="BO4" s="35">
        <f t="shared" si="9"/>
        <v>59362</v>
      </c>
      <c r="BP4" s="35">
        <f t="shared" si="9"/>
        <v>60248.00000000001</v>
      </c>
      <c r="BQ4" s="35">
        <f t="shared" si="9"/>
        <v>61133.99999999999</v>
      </c>
      <c r="BR4" s="35">
        <f t="shared" si="9"/>
        <v>62019.99999999999</v>
      </c>
      <c r="BS4" s="35">
        <f t="shared" si="9"/>
        <v>62906</v>
      </c>
      <c r="BT4" s="35">
        <f t="shared" si="9"/>
        <v>63792</v>
      </c>
      <c r="BU4" s="35">
        <f t="shared" si="9"/>
        <v>64678</v>
      </c>
      <c r="BV4" s="35">
        <f t="shared" si="9"/>
        <v>65564</v>
      </c>
      <c r="BW4" s="35">
        <f t="shared" si="9"/>
        <v>66450</v>
      </c>
      <c r="BX4" s="35">
        <f t="shared" si="9"/>
        <v>67336</v>
      </c>
      <c r="BY4" s="35">
        <f t="shared" si="9"/>
        <v>68222</v>
      </c>
      <c r="BZ4" s="35">
        <f t="shared" si="9"/>
        <v>69108</v>
      </c>
      <c r="CA4" s="35">
        <f t="shared" si="9"/>
        <v>69994</v>
      </c>
      <c r="CB4" s="36">
        <f t="shared" si="10"/>
        <v>70880</v>
      </c>
      <c r="CC4" s="35">
        <f t="shared" si="11"/>
        <v>71766</v>
      </c>
      <c r="CD4" s="35">
        <f t="shared" si="11"/>
        <v>72652</v>
      </c>
      <c r="CE4" s="35">
        <f t="shared" si="11"/>
        <v>73538</v>
      </c>
      <c r="CF4" s="35">
        <f t="shared" si="11"/>
        <v>74424</v>
      </c>
      <c r="CG4" s="35">
        <f t="shared" si="11"/>
        <v>75310</v>
      </c>
      <c r="CH4" s="35">
        <f t="shared" si="11"/>
        <v>76196</v>
      </c>
      <c r="CI4" s="35">
        <f t="shared" si="11"/>
        <v>77082</v>
      </c>
      <c r="CJ4" s="35">
        <f t="shared" si="11"/>
        <v>77968</v>
      </c>
      <c r="CK4" s="35">
        <f t="shared" si="11"/>
        <v>78854</v>
      </c>
      <c r="CL4" s="35">
        <f t="shared" si="11"/>
        <v>79740</v>
      </c>
      <c r="CM4" s="35">
        <f t="shared" si="11"/>
        <v>80626</v>
      </c>
      <c r="CN4" s="35">
        <f t="shared" si="11"/>
        <v>81512</v>
      </c>
      <c r="CO4" s="35">
        <f t="shared" si="11"/>
        <v>82398</v>
      </c>
      <c r="CP4" s="35">
        <f t="shared" si="11"/>
        <v>83284</v>
      </c>
      <c r="CQ4" s="35">
        <f t="shared" si="11"/>
        <v>84170</v>
      </c>
      <c r="CR4" s="35">
        <f t="shared" si="11"/>
        <v>85056</v>
      </c>
      <c r="CS4" s="35">
        <f t="shared" si="11"/>
        <v>85942</v>
      </c>
      <c r="CT4" s="35">
        <f t="shared" si="12"/>
        <v>86828</v>
      </c>
      <c r="CU4" s="35">
        <f t="shared" si="12"/>
        <v>87714</v>
      </c>
      <c r="CV4" s="36">
        <f t="shared" si="13"/>
        <v>88600</v>
      </c>
      <c r="CW4" s="35">
        <f t="shared" si="14"/>
        <v>89486</v>
      </c>
      <c r="CX4" s="35">
        <f t="shared" si="14"/>
        <v>90372</v>
      </c>
      <c r="CY4" s="35">
        <f t="shared" si="14"/>
        <v>91258</v>
      </c>
      <c r="CZ4" s="35">
        <f t="shared" si="14"/>
        <v>92144</v>
      </c>
      <c r="DA4" s="35">
        <f t="shared" si="14"/>
        <v>93030</v>
      </c>
      <c r="DB4" s="35">
        <f t="shared" si="14"/>
        <v>93916</v>
      </c>
      <c r="DC4" s="35">
        <f t="shared" si="14"/>
        <v>94802</v>
      </c>
      <c r="DD4" s="35">
        <f t="shared" si="14"/>
        <v>95688</v>
      </c>
      <c r="DE4" s="35">
        <f t="shared" si="14"/>
        <v>96574</v>
      </c>
      <c r="DF4" s="35">
        <f t="shared" si="14"/>
        <v>97460.00000000001</v>
      </c>
      <c r="DG4" s="35">
        <f t="shared" si="14"/>
        <v>98346.00000000001</v>
      </c>
      <c r="DH4" s="35">
        <f t="shared" si="14"/>
        <v>99232.00000000001</v>
      </c>
      <c r="DI4" s="35">
        <f t="shared" si="14"/>
        <v>100117.99999999999</v>
      </c>
      <c r="DJ4" s="35">
        <f t="shared" si="14"/>
        <v>101003.99999999999</v>
      </c>
      <c r="DK4" s="35">
        <f t="shared" si="14"/>
        <v>101889.99999999999</v>
      </c>
      <c r="DL4" s="35">
        <f t="shared" si="14"/>
        <v>102776</v>
      </c>
      <c r="DM4" s="35">
        <f t="shared" si="15"/>
        <v>103662</v>
      </c>
      <c r="DN4" s="35">
        <f t="shared" si="15"/>
        <v>104548</v>
      </c>
      <c r="DO4" s="35">
        <f t="shared" si="15"/>
        <v>105434</v>
      </c>
      <c r="DP4" s="35">
        <f t="shared" si="15"/>
        <v>106320</v>
      </c>
      <c r="DQ4" s="35">
        <f t="shared" si="15"/>
        <v>107206</v>
      </c>
      <c r="DR4" s="35">
        <f t="shared" si="15"/>
        <v>108092</v>
      </c>
      <c r="DS4" s="35">
        <f t="shared" si="15"/>
        <v>108978</v>
      </c>
      <c r="DT4" s="35">
        <f t="shared" si="15"/>
        <v>109864</v>
      </c>
      <c r="DU4" s="35">
        <f t="shared" si="15"/>
        <v>110750</v>
      </c>
      <c r="DV4" s="35">
        <f t="shared" si="15"/>
        <v>111636</v>
      </c>
      <c r="DW4" s="35">
        <f t="shared" si="15"/>
        <v>112522</v>
      </c>
      <c r="DX4" s="35">
        <f t="shared" si="15"/>
        <v>113408</v>
      </c>
      <c r="DY4" s="35">
        <f t="shared" si="15"/>
        <v>114294</v>
      </c>
      <c r="DZ4" s="35">
        <f t="shared" si="15"/>
        <v>115180</v>
      </c>
      <c r="EA4" s="35">
        <f t="shared" si="15"/>
        <v>116066</v>
      </c>
      <c r="EB4" s="35">
        <f t="shared" si="15"/>
        <v>116952</v>
      </c>
      <c r="EC4" s="35">
        <f t="shared" si="15"/>
        <v>117838</v>
      </c>
      <c r="ED4" s="35">
        <f t="shared" si="15"/>
        <v>118724</v>
      </c>
      <c r="EE4" s="35">
        <f t="shared" si="15"/>
        <v>119610.00000000001</v>
      </c>
      <c r="EF4" s="35">
        <f t="shared" si="15"/>
        <v>120496.00000000001</v>
      </c>
      <c r="EG4" s="35">
        <f t="shared" si="15"/>
        <v>121382.00000000001</v>
      </c>
      <c r="EH4" s="35">
        <f t="shared" si="15"/>
        <v>122267.99999999999</v>
      </c>
      <c r="EI4" s="35">
        <f t="shared" si="15"/>
        <v>123153.99999999999</v>
      </c>
      <c r="EJ4" s="35">
        <f t="shared" si="15"/>
        <v>124039.99999999999</v>
      </c>
      <c r="EK4" s="35">
        <f t="shared" si="15"/>
        <v>124926</v>
      </c>
      <c r="EL4" s="35">
        <f t="shared" si="15"/>
        <v>125812</v>
      </c>
      <c r="EM4" s="35">
        <f t="shared" si="15"/>
        <v>126698</v>
      </c>
      <c r="EN4" s="35">
        <f t="shared" si="15"/>
        <v>127584</v>
      </c>
      <c r="EO4" s="35">
        <f t="shared" si="15"/>
        <v>128470</v>
      </c>
      <c r="EP4" s="35">
        <f t="shared" si="15"/>
        <v>129356</v>
      </c>
      <c r="EQ4" s="35">
        <f t="shared" si="15"/>
        <v>130242</v>
      </c>
      <c r="ER4" s="35">
        <f t="shared" si="15"/>
        <v>131128</v>
      </c>
      <c r="ES4" s="35">
        <f t="shared" si="15"/>
        <v>132014</v>
      </c>
      <c r="ET4" s="35">
        <f t="shared" si="15"/>
        <v>132900</v>
      </c>
      <c r="EU4" s="35">
        <f t="shared" si="15"/>
        <v>133786</v>
      </c>
      <c r="EV4" s="35">
        <f t="shared" si="15"/>
        <v>134672</v>
      </c>
      <c r="EW4" s="35">
        <f t="shared" si="15"/>
        <v>135558</v>
      </c>
      <c r="EX4" s="35">
        <f t="shared" si="15"/>
        <v>136444</v>
      </c>
      <c r="EY4" s="35">
        <f t="shared" si="15"/>
        <v>137330</v>
      </c>
      <c r="EZ4" s="35">
        <f t="shared" si="15"/>
        <v>138216</v>
      </c>
      <c r="FA4" s="35">
        <f t="shared" si="15"/>
        <v>139102</v>
      </c>
      <c r="FB4" s="35">
        <f t="shared" si="15"/>
        <v>139988</v>
      </c>
      <c r="FC4" s="35">
        <f t="shared" si="15"/>
        <v>140874</v>
      </c>
      <c r="FD4" s="35">
        <f t="shared" si="15"/>
        <v>141760</v>
      </c>
      <c r="FE4" s="35">
        <f t="shared" si="15"/>
        <v>142646</v>
      </c>
      <c r="FF4" s="35">
        <f t="shared" si="15"/>
        <v>143532</v>
      </c>
      <c r="FG4" s="35">
        <f t="shared" si="15"/>
        <v>144418</v>
      </c>
      <c r="FH4" s="35">
        <f t="shared" si="15"/>
        <v>145304</v>
      </c>
      <c r="FI4" s="35">
        <f t="shared" si="15"/>
        <v>146190</v>
      </c>
      <c r="FJ4" s="35">
        <f t="shared" si="15"/>
        <v>147076</v>
      </c>
      <c r="FK4" s="35">
        <f t="shared" si="15"/>
        <v>147962</v>
      </c>
      <c r="FL4" s="35">
        <f t="shared" si="15"/>
        <v>148848</v>
      </c>
      <c r="FM4" s="35">
        <f t="shared" si="15"/>
        <v>149734</v>
      </c>
      <c r="FN4" s="35">
        <f t="shared" si="15"/>
        <v>150620</v>
      </c>
      <c r="FO4" s="35">
        <f t="shared" si="15"/>
        <v>151506</v>
      </c>
      <c r="FP4" s="35">
        <f t="shared" si="15"/>
        <v>152392</v>
      </c>
      <c r="FQ4" s="35">
        <f t="shared" si="15"/>
        <v>153278</v>
      </c>
      <c r="FR4" s="35">
        <f t="shared" si="15"/>
        <v>154164</v>
      </c>
      <c r="FS4" s="35">
        <f t="shared" si="15"/>
        <v>155050</v>
      </c>
      <c r="FT4" s="35">
        <f t="shared" si="15"/>
        <v>155936</v>
      </c>
      <c r="FU4" s="35">
        <f t="shared" si="15"/>
        <v>156822</v>
      </c>
      <c r="FV4" s="35">
        <f t="shared" si="15"/>
        <v>157708</v>
      </c>
      <c r="FW4" s="35">
        <f t="shared" si="15"/>
        <v>158594</v>
      </c>
      <c r="FX4" s="35">
        <f t="shared" si="15"/>
        <v>159480</v>
      </c>
      <c r="FY4" s="35">
        <f t="shared" si="16"/>
        <v>160366</v>
      </c>
      <c r="FZ4" s="35">
        <f t="shared" si="16"/>
        <v>161252</v>
      </c>
      <c r="GA4" s="35">
        <f t="shared" si="16"/>
        <v>162138</v>
      </c>
      <c r="GB4" s="35">
        <f t="shared" si="16"/>
        <v>163024</v>
      </c>
      <c r="GC4" s="35">
        <f t="shared" si="16"/>
        <v>163910</v>
      </c>
      <c r="GD4" s="35">
        <f t="shared" si="16"/>
        <v>164796</v>
      </c>
      <c r="GE4" s="35">
        <f t="shared" si="16"/>
        <v>165682</v>
      </c>
      <c r="GF4" s="35">
        <f t="shared" si="16"/>
        <v>166568</v>
      </c>
      <c r="GG4" s="35">
        <f t="shared" si="16"/>
        <v>167454</v>
      </c>
      <c r="GH4" s="35">
        <f t="shared" si="16"/>
        <v>168340</v>
      </c>
      <c r="GI4" s="35">
        <f t="shared" si="17"/>
        <v>169226</v>
      </c>
      <c r="GJ4" s="35">
        <f t="shared" si="17"/>
        <v>170112</v>
      </c>
      <c r="GK4" s="35">
        <f t="shared" si="17"/>
        <v>170998</v>
      </c>
      <c r="GL4" s="35">
        <f t="shared" si="17"/>
        <v>171884</v>
      </c>
      <c r="GM4" s="35">
        <f t="shared" si="17"/>
        <v>172770</v>
      </c>
      <c r="GN4" s="35">
        <f t="shared" si="17"/>
        <v>173656</v>
      </c>
      <c r="GO4" s="35">
        <f t="shared" si="17"/>
        <v>174542</v>
      </c>
      <c r="GP4" s="35">
        <f t="shared" si="17"/>
        <v>175428</v>
      </c>
      <c r="GQ4" s="35">
        <f t="shared" si="17"/>
        <v>176314</v>
      </c>
      <c r="GR4" s="35">
        <f t="shared" si="17"/>
        <v>177200</v>
      </c>
      <c r="GS4" s="35">
        <f t="shared" si="18"/>
        <v>178085.99999999997</v>
      </c>
      <c r="GT4" s="35">
        <f t="shared" si="18"/>
        <v>178972</v>
      </c>
      <c r="GU4" s="35">
        <f t="shared" si="18"/>
        <v>179857.99999999997</v>
      </c>
      <c r="GV4" s="35">
        <f t="shared" si="18"/>
        <v>180744</v>
      </c>
      <c r="GW4" s="35">
        <f t="shared" si="18"/>
        <v>181629.99999999997</v>
      </c>
      <c r="GX4" s="35">
        <f t="shared" si="18"/>
        <v>182516</v>
      </c>
      <c r="GY4" s="35">
        <f t="shared" si="18"/>
        <v>183402</v>
      </c>
      <c r="GZ4" s="35">
        <f t="shared" si="18"/>
        <v>184288</v>
      </c>
      <c r="HA4" s="35">
        <f t="shared" si="18"/>
        <v>185174</v>
      </c>
      <c r="HB4" s="35">
        <f t="shared" si="18"/>
        <v>186060</v>
      </c>
      <c r="HC4" s="35">
        <f t="shared" si="19"/>
        <v>186946</v>
      </c>
      <c r="HD4" s="35">
        <f t="shared" si="19"/>
        <v>187832</v>
      </c>
      <c r="HE4" s="35">
        <f t="shared" si="19"/>
        <v>188718</v>
      </c>
      <c r="HF4" s="35">
        <f t="shared" si="19"/>
        <v>189604</v>
      </c>
      <c r="HG4" s="35">
        <f t="shared" si="19"/>
        <v>190490</v>
      </c>
      <c r="HH4" s="35">
        <f t="shared" si="19"/>
        <v>191376</v>
      </c>
      <c r="HI4" s="35">
        <f t="shared" si="19"/>
        <v>192262</v>
      </c>
      <c r="HJ4" s="35">
        <f t="shared" si="19"/>
        <v>193148</v>
      </c>
      <c r="HK4" s="35">
        <f t="shared" si="19"/>
        <v>194034</v>
      </c>
      <c r="HL4" s="35">
        <f t="shared" si="19"/>
        <v>194920.00000000003</v>
      </c>
      <c r="HM4" s="35">
        <f t="shared" si="20"/>
        <v>195806</v>
      </c>
      <c r="HN4" s="35">
        <f t="shared" si="20"/>
        <v>196692.00000000003</v>
      </c>
      <c r="HO4" s="35">
        <f t="shared" si="20"/>
        <v>197578</v>
      </c>
      <c r="HP4" s="35">
        <f t="shared" si="20"/>
        <v>198464.00000000003</v>
      </c>
      <c r="HQ4" s="35">
        <f t="shared" si="20"/>
        <v>199350</v>
      </c>
      <c r="HR4" s="35">
        <f t="shared" si="20"/>
        <v>200235.99999999997</v>
      </c>
      <c r="HS4" s="35">
        <f t="shared" si="20"/>
        <v>201122</v>
      </c>
      <c r="HT4" s="35">
        <f t="shared" si="20"/>
        <v>202007.99999999997</v>
      </c>
      <c r="HU4" s="35">
        <f t="shared" si="20"/>
        <v>202894</v>
      </c>
      <c r="HV4" s="35">
        <f t="shared" si="20"/>
        <v>203779.99999999997</v>
      </c>
      <c r="HW4" s="35">
        <f t="shared" si="21"/>
        <v>204666</v>
      </c>
      <c r="HX4" s="35">
        <f t="shared" si="21"/>
        <v>205552</v>
      </c>
      <c r="HY4" s="35">
        <f t="shared" si="21"/>
        <v>206438</v>
      </c>
      <c r="HZ4" s="35">
        <f t="shared" si="21"/>
        <v>207324</v>
      </c>
      <c r="IA4" s="35">
        <f t="shared" si="21"/>
        <v>208210</v>
      </c>
      <c r="IB4" s="35">
        <f t="shared" si="21"/>
        <v>209096</v>
      </c>
      <c r="IC4" s="35">
        <f t="shared" si="21"/>
        <v>209982</v>
      </c>
      <c r="ID4" s="35">
        <f t="shared" si="21"/>
        <v>210868</v>
      </c>
      <c r="IE4" s="35">
        <f t="shared" si="21"/>
        <v>211754</v>
      </c>
      <c r="IF4" s="35">
        <f t="shared" si="21"/>
        <v>212640</v>
      </c>
      <c r="IG4" s="35">
        <f t="shared" si="22"/>
        <v>213526</v>
      </c>
      <c r="IH4" s="35">
        <f t="shared" si="22"/>
        <v>214412</v>
      </c>
      <c r="II4" s="35">
        <f t="shared" si="22"/>
        <v>215298</v>
      </c>
      <c r="IJ4" s="35">
        <f t="shared" si="22"/>
        <v>216184</v>
      </c>
      <c r="IK4" s="35">
        <f t="shared" si="22"/>
        <v>217070.00000000003</v>
      </c>
      <c r="IL4" s="35">
        <f t="shared" si="22"/>
        <v>217956</v>
      </c>
      <c r="IM4" s="35">
        <f t="shared" si="22"/>
        <v>218842.00000000003</v>
      </c>
      <c r="IN4" s="35">
        <f t="shared" si="22"/>
        <v>219728</v>
      </c>
      <c r="IO4" s="35">
        <f t="shared" si="22"/>
        <v>220614.00000000003</v>
      </c>
      <c r="IP4" s="35">
        <f t="shared" si="22"/>
        <v>221500</v>
      </c>
    </row>
    <row r="5" spans="1:250" ht="12.75" hidden="1">
      <c r="A5" s="34">
        <v>4</v>
      </c>
      <c r="B5" s="35">
        <f t="shared" si="0"/>
        <v>1968</v>
      </c>
      <c r="C5" s="35">
        <f t="shared" si="0"/>
        <v>2952</v>
      </c>
      <c r="D5" s="35">
        <f t="shared" si="0"/>
        <v>3936</v>
      </c>
      <c r="E5" s="35">
        <f t="shared" si="0"/>
        <v>4920</v>
      </c>
      <c r="F5" s="35">
        <f t="shared" si="0"/>
        <v>5904</v>
      </c>
      <c r="G5" s="35">
        <f t="shared" si="0"/>
        <v>6888.000000000001</v>
      </c>
      <c r="H5" s="35">
        <f t="shared" si="0"/>
        <v>7872</v>
      </c>
      <c r="I5" s="35">
        <f t="shared" si="0"/>
        <v>8856</v>
      </c>
      <c r="J5" s="35">
        <f t="shared" si="0"/>
        <v>9840</v>
      </c>
      <c r="K5" s="35">
        <f t="shared" si="0"/>
        <v>10824</v>
      </c>
      <c r="L5" s="35">
        <f t="shared" si="1"/>
        <v>11808</v>
      </c>
      <c r="M5" s="35">
        <f t="shared" si="1"/>
        <v>12792</v>
      </c>
      <c r="N5" s="35">
        <f t="shared" si="1"/>
        <v>13776.000000000002</v>
      </c>
      <c r="O5" s="35">
        <f t="shared" si="1"/>
        <v>14760</v>
      </c>
      <c r="P5" s="35">
        <f t="shared" si="1"/>
        <v>15744</v>
      </c>
      <c r="Q5" s="35">
        <f t="shared" si="1"/>
        <v>16728</v>
      </c>
      <c r="R5" s="35">
        <f t="shared" si="1"/>
        <v>17712</v>
      </c>
      <c r="S5" s="35">
        <f t="shared" si="1"/>
        <v>18696</v>
      </c>
      <c r="T5" s="35">
        <f t="shared" si="1"/>
        <v>19680</v>
      </c>
      <c r="U5" s="35">
        <f t="shared" si="1"/>
        <v>20664</v>
      </c>
      <c r="V5" s="35">
        <f t="shared" si="2"/>
        <v>21648</v>
      </c>
      <c r="W5" s="35">
        <f t="shared" si="2"/>
        <v>22632</v>
      </c>
      <c r="X5" s="35">
        <f t="shared" si="2"/>
        <v>23616</v>
      </c>
      <c r="Y5" s="35">
        <f t="shared" si="2"/>
        <v>24600</v>
      </c>
      <c r="Z5" s="35">
        <f t="shared" si="2"/>
        <v>25584</v>
      </c>
      <c r="AA5" s="35">
        <f t="shared" si="2"/>
        <v>26568</v>
      </c>
      <c r="AB5" s="35">
        <f t="shared" si="2"/>
        <v>27552.000000000004</v>
      </c>
      <c r="AC5" s="52">
        <f t="shared" si="2"/>
        <v>28535.999999999996</v>
      </c>
      <c r="AD5" s="56">
        <v>29500</v>
      </c>
      <c r="AE5" s="54">
        <f t="shared" si="3"/>
        <v>30504</v>
      </c>
      <c r="AF5" s="35">
        <f t="shared" si="3"/>
        <v>31488</v>
      </c>
      <c r="AG5" s="35">
        <f t="shared" si="3"/>
        <v>32472</v>
      </c>
      <c r="AH5" s="35">
        <f t="shared" si="3"/>
        <v>33456</v>
      </c>
      <c r="AI5" s="35">
        <f t="shared" si="3"/>
        <v>34440</v>
      </c>
      <c r="AJ5" s="35">
        <f t="shared" si="3"/>
        <v>35424</v>
      </c>
      <c r="AK5" s="35">
        <f t="shared" si="3"/>
        <v>36408</v>
      </c>
      <c r="AL5" s="35">
        <f t="shared" si="3"/>
        <v>37392</v>
      </c>
      <c r="AM5" s="35">
        <f t="shared" si="3"/>
        <v>38376</v>
      </c>
      <c r="AN5" s="35">
        <f t="shared" si="3"/>
        <v>39360</v>
      </c>
      <c r="AO5" s="35">
        <f t="shared" si="4"/>
        <v>40344</v>
      </c>
      <c r="AP5" s="35">
        <f t="shared" si="4"/>
        <v>41328</v>
      </c>
      <c r="AQ5" s="35">
        <f t="shared" si="4"/>
        <v>42312</v>
      </c>
      <c r="AR5" s="35">
        <f t="shared" si="4"/>
        <v>43296</v>
      </c>
      <c r="AS5" s="35">
        <f t="shared" si="4"/>
        <v>44280</v>
      </c>
      <c r="AT5" s="35">
        <f t="shared" si="4"/>
        <v>45264</v>
      </c>
      <c r="AU5" s="35">
        <f t="shared" si="4"/>
        <v>46248</v>
      </c>
      <c r="AV5" s="35">
        <f t="shared" si="4"/>
        <v>47232</v>
      </c>
      <c r="AW5" s="52">
        <f t="shared" si="4"/>
        <v>48216</v>
      </c>
      <c r="AX5" s="56">
        <v>49200</v>
      </c>
      <c r="AY5" s="54">
        <f t="shared" si="5"/>
        <v>50184</v>
      </c>
      <c r="AZ5" s="35">
        <f t="shared" si="5"/>
        <v>51168</v>
      </c>
      <c r="BA5" s="35">
        <f t="shared" si="5"/>
        <v>52152</v>
      </c>
      <c r="BB5" s="35">
        <f t="shared" si="5"/>
        <v>53136</v>
      </c>
      <c r="BC5" s="35">
        <f t="shared" si="5"/>
        <v>54120.00000000001</v>
      </c>
      <c r="BD5" s="35">
        <f t="shared" si="5"/>
        <v>55104.00000000001</v>
      </c>
      <c r="BE5" s="35">
        <f t="shared" si="5"/>
        <v>56087.99999999999</v>
      </c>
      <c r="BF5" s="35">
        <f t="shared" si="5"/>
        <v>57071.99999999999</v>
      </c>
      <c r="BG5" s="52">
        <f t="shared" si="5"/>
        <v>58056</v>
      </c>
      <c r="BH5" s="58">
        <f t="shared" si="6"/>
        <v>59040</v>
      </c>
      <c r="BI5" s="54">
        <f t="shared" si="7"/>
        <v>60024</v>
      </c>
      <c r="BJ5" s="52">
        <f t="shared" si="7"/>
        <v>61008</v>
      </c>
      <c r="BK5" s="54">
        <f t="shared" si="8"/>
        <v>61992</v>
      </c>
      <c r="BL5" s="35">
        <f t="shared" si="8"/>
        <v>62976</v>
      </c>
      <c r="BM5" s="35">
        <f t="shared" si="8"/>
        <v>63960</v>
      </c>
      <c r="BN5" s="35">
        <f t="shared" si="9"/>
        <v>64944</v>
      </c>
      <c r="BO5" s="35">
        <f t="shared" si="9"/>
        <v>65928</v>
      </c>
      <c r="BP5" s="35">
        <f t="shared" si="9"/>
        <v>66912</v>
      </c>
      <c r="BQ5" s="35">
        <f t="shared" si="9"/>
        <v>67896</v>
      </c>
      <c r="BR5" s="35">
        <f t="shared" si="9"/>
        <v>68880</v>
      </c>
      <c r="BS5" s="35">
        <f t="shared" si="9"/>
        <v>69864</v>
      </c>
      <c r="BT5" s="35">
        <f t="shared" si="9"/>
        <v>70848</v>
      </c>
      <c r="BU5" s="35">
        <f t="shared" si="9"/>
        <v>71832</v>
      </c>
      <c r="BV5" s="35">
        <f t="shared" si="9"/>
        <v>72816</v>
      </c>
      <c r="BW5" s="35">
        <f t="shared" si="9"/>
        <v>73800</v>
      </c>
      <c r="BX5" s="35">
        <f t="shared" si="9"/>
        <v>74784</v>
      </c>
      <c r="BY5" s="35">
        <f t="shared" si="9"/>
        <v>75768</v>
      </c>
      <c r="BZ5" s="35">
        <f t="shared" si="9"/>
        <v>76752</v>
      </c>
      <c r="CA5" s="35">
        <f t="shared" si="9"/>
        <v>77736</v>
      </c>
      <c r="CB5" s="36">
        <f t="shared" si="10"/>
        <v>78720</v>
      </c>
      <c r="CC5" s="35">
        <f t="shared" si="11"/>
        <v>79704</v>
      </c>
      <c r="CD5" s="35">
        <f t="shared" si="11"/>
        <v>80688</v>
      </c>
      <c r="CE5" s="35">
        <f t="shared" si="11"/>
        <v>81672</v>
      </c>
      <c r="CF5" s="35">
        <f t="shared" si="11"/>
        <v>82656</v>
      </c>
      <c r="CG5" s="35">
        <f t="shared" si="11"/>
        <v>83640</v>
      </c>
      <c r="CH5" s="35">
        <f t="shared" si="11"/>
        <v>84624</v>
      </c>
      <c r="CI5" s="35">
        <f t="shared" si="11"/>
        <v>85608</v>
      </c>
      <c r="CJ5" s="35">
        <f t="shared" si="11"/>
        <v>86592</v>
      </c>
      <c r="CK5" s="35">
        <f t="shared" si="11"/>
        <v>87576</v>
      </c>
      <c r="CL5" s="35">
        <f t="shared" si="11"/>
        <v>88560</v>
      </c>
      <c r="CM5" s="35">
        <f t="shared" si="11"/>
        <v>89544</v>
      </c>
      <c r="CN5" s="35">
        <f t="shared" si="11"/>
        <v>90528</v>
      </c>
      <c r="CO5" s="35">
        <f t="shared" si="11"/>
        <v>91512</v>
      </c>
      <c r="CP5" s="35">
        <f t="shared" si="11"/>
        <v>92496</v>
      </c>
      <c r="CQ5" s="35">
        <f t="shared" si="11"/>
        <v>93480</v>
      </c>
      <c r="CR5" s="35">
        <f t="shared" si="11"/>
        <v>94464</v>
      </c>
      <c r="CS5" s="35">
        <f t="shared" si="11"/>
        <v>95448</v>
      </c>
      <c r="CT5" s="35">
        <f t="shared" si="12"/>
        <v>96432</v>
      </c>
      <c r="CU5" s="35">
        <f t="shared" si="12"/>
        <v>97416</v>
      </c>
      <c r="CV5" s="36">
        <f t="shared" si="13"/>
        <v>98400</v>
      </c>
      <c r="CW5" s="35">
        <f t="shared" si="14"/>
        <v>99384</v>
      </c>
      <c r="CX5" s="35">
        <f t="shared" si="14"/>
        <v>100368</v>
      </c>
      <c r="CY5" s="35">
        <f t="shared" si="14"/>
        <v>101352</v>
      </c>
      <c r="CZ5" s="35">
        <f t="shared" si="14"/>
        <v>102336</v>
      </c>
      <c r="DA5" s="35">
        <f t="shared" si="14"/>
        <v>103320</v>
      </c>
      <c r="DB5" s="35">
        <f t="shared" si="14"/>
        <v>104304</v>
      </c>
      <c r="DC5" s="35">
        <f t="shared" si="14"/>
        <v>105288</v>
      </c>
      <c r="DD5" s="35">
        <f t="shared" si="14"/>
        <v>106272</v>
      </c>
      <c r="DE5" s="35">
        <f t="shared" si="14"/>
        <v>107256.00000000001</v>
      </c>
      <c r="DF5" s="35">
        <f t="shared" si="14"/>
        <v>108240.00000000001</v>
      </c>
      <c r="DG5" s="35">
        <f t="shared" si="14"/>
        <v>109224.00000000001</v>
      </c>
      <c r="DH5" s="35">
        <f t="shared" si="14"/>
        <v>110208.00000000001</v>
      </c>
      <c r="DI5" s="35">
        <f t="shared" si="14"/>
        <v>111191.99999999999</v>
      </c>
      <c r="DJ5" s="35">
        <f t="shared" si="14"/>
        <v>112175.99999999999</v>
      </c>
      <c r="DK5" s="35">
        <f t="shared" si="14"/>
        <v>113159.99999999999</v>
      </c>
      <c r="DL5" s="35">
        <f t="shared" si="14"/>
        <v>114143.99999999999</v>
      </c>
      <c r="DM5" s="35">
        <f t="shared" si="15"/>
        <v>115128</v>
      </c>
      <c r="DN5" s="35">
        <f t="shared" si="15"/>
        <v>116112</v>
      </c>
      <c r="DO5" s="35">
        <f t="shared" si="15"/>
        <v>117096</v>
      </c>
      <c r="DP5" s="35">
        <f t="shared" si="15"/>
        <v>118080</v>
      </c>
      <c r="DQ5" s="35">
        <f t="shared" si="15"/>
        <v>119064</v>
      </c>
      <c r="DR5" s="35">
        <f t="shared" si="15"/>
        <v>120048</v>
      </c>
      <c r="DS5" s="35">
        <f t="shared" si="15"/>
        <v>121032</v>
      </c>
      <c r="DT5" s="35">
        <f t="shared" si="15"/>
        <v>122016</v>
      </c>
      <c r="DU5" s="35">
        <f t="shared" si="15"/>
        <v>123000</v>
      </c>
      <c r="DV5" s="35">
        <f t="shared" si="15"/>
        <v>123984</v>
      </c>
      <c r="DW5" s="35">
        <f t="shared" si="15"/>
        <v>124968</v>
      </c>
      <c r="DX5" s="35">
        <f t="shared" si="15"/>
        <v>125952</v>
      </c>
      <c r="DY5" s="35">
        <f t="shared" si="15"/>
        <v>126936</v>
      </c>
      <c r="DZ5" s="35">
        <f t="shared" si="15"/>
        <v>127920</v>
      </c>
      <c r="EA5" s="35">
        <f t="shared" si="15"/>
        <v>128904</v>
      </c>
      <c r="EB5" s="35">
        <f t="shared" si="15"/>
        <v>129888</v>
      </c>
      <c r="EC5" s="35">
        <f t="shared" si="15"/>
        <v>130872</v>
      </c>
      <c r="ED5" s="35">
        <f t="shared" si="15"/>
        <v>131856</v>
      </c>
      <c r="EE5" s="35">
        <f t="shared" si="15"/>
        <v>132840</v>
      </c>
      <c r="EF5" s="35">
        <f t="shared" si="15"/>
        <v>133824</v>
      </c>
      <c r="EG5" s="35">
        <f t="shared" si="15"/>
        <v>134808</v>
      </c>
      <c r="EH5" s="35">
        <f t="shared" si="15"/>
        <v>135792</v>
      </c>
      <c r="EI5" s="35">
        <f t="shared" si="15"/>
        <v>136776</v>
      </c>
      <c r="EJ5" s="35">
        <f t="shared" si="15"/>
        <v>137760</v>
      </c>
      <c r="EK5" s="35">
        <f t="shared" si="15"/>
        <v>138744</v>
      </c>
      <c r="EL5" s="35">
        <f t="shared" si="15"/>
        <v>139728</v>
      </c>
      <c r="EM5" s="35">
        <f t="shared" si="15"/>
        <v>140712</v>
      </c>
      <c r="EN5" s="35">
        <f t="shared" si="15"/>
        <v>141696</v>
      </c>
      <c r="EO5" s="35">
        <f t="shared" si="15"/>
        <v>142680</v>
      </c>
      <c r="EP5" s="35">
        <f t="shared" si="15"/>
        <v>143664</v>
      </c>
      <c r="EQ5" s="35">
        <f t="shared" si="15"/>
        <v>144648</v>
      </c>
      <c r="ER5" s="35">
        <f t="shared" si="15"/>
        <v>145632</v>
      </c>
      <c r="ES5" s="35">
        <f t="shared" si="15"/>
        <v>146616</v>
      </c>
      <c r="ET5" s="35">
        <f t="shared" si="15"/>
        <v>147600</v>
      </c>
      <c r="EU5" s="35">
        <f t="shared" si="15"/>
        <v>148584</v>
      </c>
      <c r="EV5" s="35">
        <f t="shared" si="15"/>
        <v>149568</v>
      </c>
      <c r="EW5" s="35">
        <f t="shared" si="15"/>
        <v>150552</v>
      </c>
      <c r="EX5" s="35">
        <f t="shared" si="15"/>
        <v>151536</v>
      </c>
      <c r="EY5" s="35">
        <f t="shared" si="15"/>
        <v>152520</v>
      </c>
      <c r="EZ5" s="35">
        <f t="shared" si="15"/>
        <v>153504</v>
      </c>
      <c r="FA5" s="35">
        <f t="shared" si="15"/>
        <v>154488</v>
      </c>
      <c r="FB5" s="35">
        <f t="shared" si="15"/>
        <v>155472</v>
      </c>
      <c r="FC5" s="35">
        <f t="shared" si="15"/>
        <v>156456</v>
      </c>
      <c r="FD5" s="35">
        <f t="shared" si="15"/>
        <v>157440</v>
      </c>
      <c r="FE5" s="35">
        <f t="shared" si="15"/>
        <v>158424</v>
      </c>
      <c r="FF5" s="35">
        <f t="shared" si="15"/>
        <v>159408</v>
      </c>
      <c r="FG5" s="35">
        <f t="shared" si="15"/>
        <v>160392</v>
      </c>
      <c r="FH5" s="35">
        <f t="shared" si="15"/>
        <v>161376</v>
      </c>
      <c r="FI5" s="35">
        <f t="shared" si="15"/>
        <v>162360</v>
      </c>
      <c r="FJ5" s="35">
        <f t="shared" si="15"/>
        <v>163344</v>
      </c>
      <c r="FK5" s="35">
        <f t="shared" si="15"/>
        <v>164328</v>
      </c>
      <c r="FL5" s="35">
        <f t="shared" si="15"/>
        <v>165312</v>
      </c>
      <c r="FM5" s="35">
        <f t="shared" si="15"/>
        <v>166296</v>
      </c>
      <c r="FN5" s="35">
        <f t="shared" si="15"/>
        <v>167280</v>
      </c>
      <c r="FO5" s="35">
        <f t="shared" si="15"/>
        <v>168264</v>
      </c>
      <c r="FP5" s="35">
        <f t="shared" si="15"/>
        <v>169248</v>
      </c>
      <c r="FQ5" s="35">
        <f t="shared" si="15"/>
        <v>170232</v>
      </c>
      <c r="FR5" s="35">
        <f t="shared" si="15"/>
        <v>171216</v>
      </c>
      <c r="FS5" s="35">
        <f t="shared" si="15"/>
        <v>172200</v>
      </c>
      <c r="FT5" s="35">
        <f t="shared" si="15"/>
        <v>173184</v>
      </c>
      <c r="FU5" s="35">
        <f t="shared" si="15"/>
        <v>174168</v>
      </c>
      <c r="FV5" s="35">
        <f t="shared" si="15"/>
        <v>175152</v>
      </c>
      <c r="FW5" s="35">
        <f t="shared" si="15"/>
        <v>176136</v>
      </c>
      <c r="FX5" s="35">
        <f aca="true" t="shared" si="23" ref="FX5:HU8">$CV5*(FX$1/$CV$1)</f>
        <v>177120</v>
      </c>
      <c r="FY5" s="35">
        <f t="shared" si="23"/>
        <v>178104</v>
      </c>
      <c r="FZ5" s="35">
        <f t="shared" si="23"/>
        <v>179088</v>
      </c>
      <c r="GA5" s="35">
        <f t="shared" si="23"/>
        <v>180072</v>
      </c>
      <c r="GB5" s="35">
        <f t="shared" si="23"/>
        <v>181056</v>
      </c>
      <c r="GC5" s="35">
        <f t="shared" si="23"/>
        <v>182040</v>
      </c>
      <c r="GD5" s="35">
        <f t="shared" si="23"/>
        <v>183024</v>
      </c>
      <c r="GE5" s="35">
        <f t="shared" si="23"/>
        <v>184008</v>
      </c>
      <c r="GF5" s="35">
        <f t="shared" si="23"/>
        <v>184992</v>
      </c>
      <c r="GG5" s="35">
        <f t="shared" si="23"/>
        <v>185976</v>
      </c>
      <c r="GH5" s="35">
        <f t="shared" si="23"/>
        <v>186960</v>
      </c>
      <c r="GI5" s="35">
        <f t="shared" si="23"/>
        <v>187944</v>
      </c>
      <c r="GJ5" s="35">
        <f t="shared" si="23"/>
        <v>188928</v>
      </c>
      <c r="GK5" s="35">
        <f t="shared" si="23"/>
        <v>189912</v>
      </c>
      <c r="GL5" s="35">
        <f t="shared" si="23"/>
        <v>190896</v>
      </c>
      <c r="GM5" s="35">
        <f t="shared" si="23"/>
        <v>191880</v>
      </c>
      <c r="GN5" s="35">
        <f t="shared" si="23"/>
        <v>192864</v>
      </c>
      <c r="GO5" s="35">
        <f t="shared" si="23"/>
        <v>193848</v>
      </c>
      <c r="GP5" s="35">
        <f t="shared" si="23"/>
        <v>194832</v>
      </c>
      <c r="GQ5" s="35">
        <f t="shared" si="23"/>
        <v>195816</v>
      </c>
      <c r="GR5" s="35">
        <f t="shared" si="23"/>
        <v>196800</v>
      </c>
      <c r="GS5" s="35">
        <f t="shared" si="23"/>
        <v>197783.99999999997</v>
      </c>
      <c r="GT5" s="35">
        <f t="shared" si="23"/>
        <v>198768</v>
      </c>
      <c r="GU5" s="35">
        <f t="shared" si="23"/>
        <v>199751.99999999997</v>
      </c>
      <c r="GV5" s="35">
        <f t="shared" si="23"/>
        <v>200736</v>
      </c>
      <c r="GW5" s="35">
        <f t="shared" si="23"/>
        <v>201719.99999999997</v>
      </c>
      <c r="GX5" s="35">
        <f t="shared" si="23"/>
        <v>202704</v>
      </c>
      <c r="GY5" s="35">
        <f t="shared" si="23"/>
        <v>203687.99999999997</v>
      </c>
      <c r="GZ5" s="35">
        <f t="shared" si="23"/>
        <v>204672</v>
      </c>
      <c r="HA5" s="35">
        <f t="shared" si="23"/>
        <v>205656</v>
      </c>
      <c r="HB5" s="35">
        <f t="shared" si="23"/>
        <v>206640</v>
      </c>
      <c r="HC5" s="35">
        <f t="shared" si="23"/>
        <v>207624</v>
      </c>
      <c r="HD5" s="35">
        <f t="shared" si="23"/>
        <v>208608</v>
      </c>
      <c r="HE5" s="35">
        <f t="shared" si="23"/>
        <v>209592</v>
      </c>
      <c r="HF5" s="35">
        <f t="shared" si="23"/>
        <v>210576</v>
      </c>
      <c r="HG5" s="35">
        <f t="shared" si="23"/>
        <v>211560</v>
      </c>
      <c r="HH5" s="35">
        <f t="shared" si="23"/>
        <v>212544</v>
      </c>
      <c r="HI5" s="35">
        <f t="shared" si="23"/>
        <v>213528</v>
      </c>
      <c r="HJ5" s="35">
        <f t="shared" si="23"/>
        <v>214512.00000000003</v>
      </c>
      <c r="HK5" s="35">
        <f t="shared" si="23"/>
        <v>215496</v>
      </c>
      <c r="HL5" s="35">
        <f t="shared" si="23"/>
        <v>216480.00000000003</v>
      </c>
      <c r="HM5" s="35">
        <f t="shared" si="23"/>
        <v>217464</v>
      </c>
      <c r="HN5" s="35">
        <f t="shared" si="23"/>
        <v>218448.00000000003</v>
      </c>
      <c r="HO5" s="35">
        <f t="shared" si="23"/>
        <v>219432</v>
      </c>
      <c r="HP5" s="35">
        <f t="shared" si="23"/>
        <v>220416.00000000003</v>
      </c>
      <c r="HQ5" s="35">
        <f t="shared" si="23"/>
        <v>221400</v>
      </c>
      <c r="HR5" s="35">
        <f t="shared" si="23"/>
        <v>222383.99999999997</v>
      </c>
      <c r="HS5" s="35">
        <f t="shared" si="23"/>
        <v>223368</v>
      </c>
      <c r="HT5" s="35">
        <f t="shared" si="23"/>
        <v>224351.99999999997</v>
      </c>
      <c r="HU5" s="35">
        <f aca="true" t="shared" si="24" ref="HU5:IP5">$CV5*(HU$1/$CV$1)</f>
        <v>225336</v>
      </c>
      <c r="HV5" s="35">
        <f t="shared" si="24"/>
        <v>226319.99999999997</v>
      </c>
      <c r="HW5" s="35">
        <f t="shared" si="24"/>
        <v>227304</v>
      </c>
      <c r="HX5" s="35">
        <f t="shared" si="24"/>
        <v>228287.99999999997</v>
      </c>
      <c r="HY5" s="35">
        <f t="shared" si="24"/>
        <v>229272</v>
      </c>
      <c r="HZ5" s="35">
        <f t="shared" si="24"/>
        <v>230256</v>
      </c>
      <c r="IA5" s="35">
        <f t="shared" si="24"/>
        <v>231240</v>
      </c>
      <c r="IB5" s="35">
        <f t="shared" si="24"/>
        <v>232224</v>
      </c>
      <c r="IC5" s="35">
        <f t="shared" si="24"/>
        <v>233208</v>
      </c>
      <c r="ID5" s="35">
        <f t="shared" si="24"/>
        <v>234192</v>
      </c>
      <c r="IE5" s="35">
        <f t="shared" si="24"/>
        <v>235176</v>
      </c>
      <c r="IF5" s="35">
        <f t="shared" si="24"/>
        <v>236160</v>
      </c>
      <c r="IG5" s="35">
        <f t="shared" si="24"/>
        <v>237144</v>
      </c>
      <c r="IH5" s="35">
        <f t="shared" si="24"/>
        <v>238128</v>
      </c>
      <c r="II5" s="35">
        <f t="shared" si="24"/>
        <v>239112.00000000003</v>
      </c>
      <c r="IJ5" s="35">
        <f t="shared" si="24"/>
        <v>240096</v>
      </c>
      <c r="IK5" s="35">
        <f t="shared" si="24"/>
        <v>241080.00000000003</v>
      </c>
      <c r="IL5" s="35">
        <f t="shared" si="24"/>
        <v>242064</v>
      </c>
      <c r="IM5" s="35">
        <f t="shared" si="24"/>
        <v>243048.00000000003</v>
      </c>
      <c r="IN5" s="35">
        <f t="shared" si="24"/>
        <v>244032</v>
      </c>
      <c r="IO5" s="35">
        <f t="shared" si="24"/>
        <v>245016.00000000003</v>
      </c>
      <c r="IP5" s="35">
        <f t="shared" si="24"/>
        <v>246000</v>
      </c>
    </row>
    <row r="6" spans="1:250" ht="12.75" hidden="1">
      <c r="A6" s="34">
        <v>5</v>
      </c>
      <c r="B6" s="35">
        <f t="shared" si="0"/>
        <v>2126</v>
      </c>
      <c r="C6" s="35">
        <f t="shared" si="0"/>
        <v>3189</v>
      </c>
      <c r="D6" s="35">
        <f t="shared" si="0"/>
        <v>4252</v>
      </c>
      <c r="E6" s="35">
        <f t="shared" si="0"/>
        <v>5315</v>
      </c>
      <c r="F6" s="35">
        <f t="shared" si="0"/>
        <v>6378</v>
      </c>
      <c r="G6" s="35">
        <f t="shared" si="0"/>
        <v>7441.000000000001</v>
      </c>
      <c r="H6" s="35">
        <f t="shared" si="0"/>
        <v>8504</v>
      </c>
      <c r="I6" s="35">
        <f t="shared" si="0"/>
        <v>9567</v>
      </c>
      <c r="J6" s="35">
        <f t="shared" si="0"/>
        <v>10630</v>
      </c>
      <c r="K6" s="35">
        <f t="shared" si="0"/>
        <v>11693</v>
      </c>
      <c r="L6" s="35">
        <f t="shared" si="1"/>
        <v>12756</v>
      </c>
      <c r="M6" s="35">
        <f t="shared" si="1"/>
        <v>13819</v>
      </c>
      <c r="N6" s="35">
        <f t="shared" si="1"/>
        <v>14882.000000000002</v>
      </c>
      <c r="O6" s="35">
        <f t="shared" si="1"/>
        <v>15945</v>
      </c>
      <c r="P6" s="35">
        <f t="shared" si="1"/>
        <v>17008</v>
      </c>
      <c r="Q6" s="35">
        <f t="shared" si="1"/>
        <v>18071</v>
      </c>
      <c r="R6" s="35">
        <f t="shared" si="1"/>
        <v>19134</v>
      </c>
      <c r="S6" s="35">
        <f t="shared" si="1"/>
        <v>20197</v>
      </c>
      <c r="T6" s="35">
        <f t="shared" si="1"/>
        <v>21260</v>
      </c>
      <c r="U6" s="35">
        <f t="shared" si="1"/>
        <v>22323</v>
      </c>
      <c r="V6" s="35">
        <f t="shared" si="2"/>
        <v>23386</v>
      </c>
      <c r="W6" s="35">
        <f t="shared" si="2"/>
        <v>24449</v>
      </c>
      <c r="X6" s="35">
        <f t="shared" si="2"/>
        <v>25512</v>
      </c>
      <c r="Y6" s="35">
        <f t="shared" si="2"/>
        <v>26575</v>
      </c>
      <c r="Z6" s="35">
        <f t="shared" si="2"/>
        <v>27638</v>
      </c>
      <c r="AA6" s="35">
        <f t="shared" si="2"/>
        <v>28701.000000000004</v>
      </c>
      <c r="AB6" s="35">
        <f t="shared" si="2"/>
        <v>29764.000000000004</v>
      </c>
      <c r="AC6" s="52">
        <f t="shared" si="2"/>
        <v>30826.999999999996</v>
      </c>
      <c r="AD6" s="56">
        <v>31850</v>
      </c>
      <c r="AE6" s="54">
        <f t="shared" si="3"/>
        <v>32953</v>
      </c>
      <c r="AF6" s="35">
        <f t="shared" si="3"/>
        <v>34016</v>
      </c>
      <c r="AG6" s="35">
        <f t="shared" si="3"/>
        <v>35079</v>
      </c>
      <c r="AH6" s="35">
        <f t="shared" si="3"/>
        <v>36142</v>
      </c>
      <c r="AI6" s="35">
        <f t="shared" si="3"/>
        <v>37205</v>
      </c>
      <c r="AJ6" s="35">
        <f t="shared" si="3"/>
        <v>38268</v>
      </c>
      <c r="AK6" s="35">
        <f t="shared" si="3"/>
        <v>39331</v>
      </c>
      <c r="AL6" s="35">
        <f t="shared" si="3"/>
        <v>40394</v>
      </c>
      <c r="AM6" s="35">
        <f t="shared" si="3"/>
        <v>41457</v>
      </c>
      <c r="AN6" s="35">
        <f t="shared" si="3"/>
        <v>42520</v>
      </c>
      <c r="AO6" s="35">
        <f t="shared" si="4"/>
        <v>43583</v>
      </c>
      <c r="AP6" s="35">
        <f t="shared" si="4"/>
        <v>44646</v>
      </c>
      <c r="AQ6" s="35">
        <f t="shared" si="4"/>
        <v>45709</v>
      </c>
      <c r="AR6" s="35">
        <f t="shared" si="4"/>
        <v>46772</v>
      </c>
      <c r="AS6" s="35">
        <f t="shared" si="4"/>
        <v>47835</v>
      </c>
      <c r="AT6" s="35">
        <f t="shared" si="4"/>
        <v>48898</v>
      </c>
      <c r="AU6" s="35">
        <f t="shared" si="4"/>
        <v>49961</v>
      </c>
      <c r="AV6" s="35">
        <f t="shared" si="4"/>
        <v>51024</v>
      </c>
      <c r="AW6" s="52">
        <f t="shared" si="4"/>
        <v>52087</v>
      </c>
      <c r="AX6" s="56">
        <v>53150</v>
      </c>
      <c r="AY6" s="54">
        <f t="shared" si="5"/>
        <v>54213</v>
      </c>
      <c r="AZ6" s="35">
        <f t="shared" si="5"/>
        <v>55276</v>
      </c>
      <c r="BA6" s="35">
        <f t="shared" si="5"/>
        <v>56339</v>
      </c>
      <c r="BB6" s="35">
        <f t="shared" si="5"/>
        <v>57402.00000000001</v>
      </c>
      <c r="BC6" s="35">
        <f t="shared" si="5"/>
        <v>58465.00000000001</v>
      </c>
      <c r="BD6" s="35">
        <f t="shared" si="5"/>
        <v>59528.00000000001</v>
      </c>
      <c r="BE6" s="35">
        <f t="shared" si="5"/>
        <v>60590.99999999999</v>
      </c>
      <c r="BF6" s="35">
        <f t="shared" si="5"/>
        <v>61653.99999999999</v>
      </c>
      <c r="BG6" s="52">
        <f t="shared" si="5"/>
        <v>62717</v>
      </c>
      <c r="BH6" s="58">
        <f t="shared" si="6"/>
        <v>63780</v>
      </c>
      <c r="BI6" s="54">
        <f t="shared" si="7"/>
        <v>64843</v>
      </c>
      <c r="BJ6" s="52">
        <f t="shared" si="7"/>
        <v>65906</v>
      </c>
      <c r="BK6" s="54">
        <f t="shared" si="8"/>
        <v>66969</v>
      </c>
      <c r="BL6" s="35">
        <f t="shared" si="8"/>
        <v>68032</v>
      </c>
      <c r="BM6" s="35">
        <f t="shared" si="8"/>
        <v>69095</v>
      </c>
      <c r="BN6" s="35">
        <f t="shared" si="9"/>
        <v>70158</v>
      </c>
      <c r="BO6" s="35">
        <f t="shared" si="9"/>
        <v>71221</v>
      </c>
      <c r="BP6" s="35">
        <f t="shared" si="9"/>
        <v>72284</v>
      </c>
      <c r="BQ6" s="35">
        <f t="shared" si="9"/>
        <v>73347</v>
      </c>
      <c r="BR6" s="35">
        <f t="shared" si="9"/>
        <v>74410</v>
      </c>
      <c r="BS6" s="35">
        <f t="shared" si="9"/>
        <v>75473</v>
      </c>
      <c r="BT6" s="35">
        <f t="shared" si="9"/>
        <v>76536</v>
      </c>
      <c r="BU6" s="35">
        <f t="shared" si="9"/>
        <v>77599</v>
      </c>
      <c r="BV6" s="35">
        <f t="shared" si="9"/>
        <v>78662</v>
      </c>
      <c r="BW6" s="35">
        <f t="shared" si="9"/>
        <v>79725</v>
      </c>
      <c r="BX6" s="35">
        <f t="shared" si="9"/>
        <v>80788</v>
      </c>
      <c r="BY6" s="35">
        <f t="shared" si="9"/>
        <v>81851</v>
      </c>
      <c r="BZ6" s="35">
        <f t="shared" si="9"/>
        <v>82914</v>
      </c>
      <c r="CA6" s="35">
        <f t="shared" si="9"/>
        <v>83977</v>
      </c>
      <c r="CB6" s="36">
        <f t="shared" si="10"/>
        <v>85040</v>
      </c>
      <c r="CC6" s="35">
        <f t="shared" si="11"/>
        <v>86103</v>
      </c>
      <c r="CD6" s="35">
        <f t="shared" si="11"/>
        <v>87166</v>
      </c>
      <c r="CE6" s="35">
        <f t="shared" si="11"/>
        <v>88229</v>
      </c>
      <c r="CF6" s="35">
        <f t="shared" si="11"/>
        <v>89292</v>
      </c>
      <c r="CG6" s="35">
        <f t="shared" si="11"/>
        <v>90355</v>
      </c>
      <c r="CH6" s="35">
        <f t="shared" si="11"/>
        <v>91418</v>
      </c>
      <c r="CI6" s="35">
        <f t="shared" si="11"/>
        <v>92481</v>
      </c>
      <c r="CJ6" s="35">
        <f t="shared" si="11"/>
        <v>93544</v>
      </c>
      <c r="CK6" s="35">
        <f t="shared" si="11"/>
        <v>94607</v>
      </c>
      <c r="CL6" s="35">
        <f t="shared" si="11"/>
        <v>95670</v>
      </c>
      <c r="CM6" s="35">
        <f t="shared" si="11"/>
        <v>96733</v>
      </c>
      <c r="CN6" s="35">
        <f t="shared" si="11"/>
        <v>97796</v>
      </c>
      <c r="CO6" s="35">
        <f t="shared" si="11"/>
        <v>98859</v>
      </c>
      <c r="CP6" s="35">
        <f t="shared" si="11"/>
        <v>99922</v>
      </c>
      <c r="CQ6" s="35">
        <f t="shared" si="11"/>
        <v>100985</v>
      </c>
      <c r="CR6" s="35">
        <f t="shared" si="11"/>
        <v>102048</v>
      </c>
      <c r="CS6" s="35">
        <f t="shared" si="11"/>
        <v>103111</v>
      </c>
      <c r="CT6" s="35">
        <f t="shared" si="12"/>
        <v>104174</v>
      </c>
      <c r="CU6" s="35">
        <f t="shared" si="12"/>
        <v>105237</v>
      </c>
      <c r="CV6" s="36">
        <f t="shared" si="13"/>
        <v>106300</v>
      </c>
      <c r="CW6" s="35">
        <f t="shared" si="14"/>
        <v>107363</v>
      </c>
      <c r="CX6" s="35">
        <f t="shared" si="14"/>
        <v>108426</v>
      </c>
      <c r="CY6" s="35">
        <f t="shared" si="14"/>
        <v>109489</v>
      </c>
      <c r="CZ6" s="35">
        <f t="shared" si="14"/>
        <v>110552</v>
      </c>
      <c r="DA6" s="35">
        <f t="shared" si="14"/>
        <v>111615</v>
      </c>
      <c r="DB6" s="35">
        <f t="shared" si="14"/>
        <v>112678</v>
      </c>
      <c r="DC6" s="35">
        <f t="shared" si="14"/>
        <v>113741</v>
      </c>
      <c r="DD6" s="35">
        <f t="shared" si="14"/>
        <v>114804.00000000001</v>
      </c>
      <c r="DE6" s="35">
        <f t="shared" si="14"/>
        <v>115867.00000000001</v>
      </c>
      <c r="DF6" s="35">
        <f t="shared" si="14"/>
        <v>116930.00000000001</v>
      </c>
      <c r="DG6" s="35">
        <f t="shared" si="14"/>
        <v>117993.00000000001</v>
      </c>
      <c r="DH6" s="35">
        <f t="shared" si="14"/>
        <v>119056.00000000001</v>
      </c>
      <c r="DI6" s="35">
        <f t="shared" si="14"/>
        <v>120118.99999999999</v>
      </c>
      <c r="DJ6" s="35">
        <f t="shared" si="14"/>
        <v>121181.99999999999</v>
      </c>
      <c r="DK6" s="35">
        <f t="shared" si="14"/>
        <v>122244.99999999999</v>
      </c>
      <c r="DL6" s="35">
        <f t="shared" si="14"/>
        <v>123307.99999999999</v>
      </c>
      <c r="DM6" s="35">
        <f aca="true" t="shared" si="25" ref="DM6:FX9">$CV6*(DM$1/$CV$1)</f>
        <v>124370.99999999999</v>
      </c>
      <c r="DN6" s="35">
        <f t="shared" si="25"/>
        <v>125434</v>
      </c>
      <c r="DO6" s="35">
        <f t="shared" si="25"/>
        <v>126497</v>
      </c>
      <c r="DP6" s="35">
        <f t="shared" si="25"/>
        <v>127560</v>
      </c>
      <c r="DQ6" s="35">
        <f t="shared" si="25"/>
        <v>128623</v>
      </c>
      <c r="DR6" s="35">
        <f t="shared" si="25"/>
        <v>129686</v>
      </c>
      <c r="DS6" s="35">
        <f t="shared" si="25"/>
        <v>130749</v>
      </c>
      <c r="DT6" s="35">
        <f t="shared" si="25"/>
        <v>131812</v>
      </c>
      <c r="DU6" s="35">
        <f t="shared" si="25"/>
        <v>132875</v>
      </c>
      <c r="DV6" s="35">
        <f t="shared" si="25"/>
        <v>133938</v>
      </c>
      <c r="DW6" s="35">
        <f t="shared" si="25"/>
        <v>135001</v>
      </c>
      <c r="DX6" s="35">
        <f t="shared" si="25"/>
        <v>136064</v>
      </c>
      <c r="DY6" s="35">
        <f t="shared" si="25"/>
        <v>137127</v>
      </c>
      <c r="DZ6" s="35">
        <f t="shared" si="25"/>
        <v>138190</v>
      </c>
      <c r="EA6" s="35">
        <f t="shared" si="25"/>
        <v>139253</v>
      </c>
      <c r="EB6" s="35">
        <f t="shared" si="25"/>
        <v>140316</v>
      </c>
      <c r="EC6" s="35">
        <f t="shared" si="25"/>
        <v>141379</v>
      </c>
      <c r="ED6" s="35">
        <f t="shared" si="25"/>
        <v>142442</v>
      </c>
      <c r="EE6" s="35">
        <f t="shared" si="25"/>
        <v>143505</v>
      </c>
      <c r="EF6" s="35">
        <f t="shared" si="25"/>
        <v>144568</v>
      </c>
      <c r="EG6" s="35">
        <f t="shared" si="25"/>
        <v>145631</v>
      </c>
      <c r="EH6" s="35">
        <f t="shared" si="25"/>
        <v>146694</v>
      </c>
      <c r="EI6" s="35">
        <f t="shared" si="25"/>
        <v>147757</v>
      </c>
      <c r="EJ6" s="35">
        <f t="shared" si="25"/>
        <v>148820</v>
      </c>
      <c r="EK6" s="35">
        <f t="shared" si="25"/>
        <v>149883</v>
      </c>
      <c r="EL6" s="35">
        <f t="shared" si="25"/>
        <v>150946</v>
      </c>
      <c r="EM6" s="35">
        <f t="shared" si="25"/>
        <v>152009</v>
      </c>
      <c r="EN6" s="35">
        <f t="shared" si="25"/>
        <v>153072</v>
      </c>
      <c r="EO6" s="35">
        <f t="shared" si="25"/>
        <v>154135</v>
      </c>
      <c r="EP6" s="35">
        <f t="shared" si="25"/>
        <v>155198</v>
      </c>
      <c r="EQ6" s="35">
        <f t="shared" si="25"/>
        <v>156261</v>
      </c>
      <c r="ER6" s="35">
        <f t="shared" si="25"/>
        <v>157324</v>
      </c>
      <c r="ES6" s="35">
        <f t="shared" si="25"/>
        <v>158387</v>
      </c>
      <c r="ET6" s="35">
        <f t="shared" si="25"/>
        <v>159450</v>
      </c>
      <c r="EU6" s="35">
        <f t="shared" si="25"/>
        <v>160513</v>
      </c>
      <c r="EV6" s="35">
        <f t="shared" si="25"/>
        <v>161576</v>
      </c>
      <c r="EW6" s="35">
        <f t="shared" si="25"/>
        <v>162639</v>
      </c>
      <c r="EX6" s="35">
        <f t="shared" si="25"/>
        <v>163702</v>
      </c>
      <c r="EY6" s="35">
        <f t="shared" si="25"/>
        <v>164765</v>
      </c>
      <c r="EZ6" s="35">
        <f t="shared" si="25"/>
        <v>165828</v>
      </c>
      <c r="FA6" s="35">
        <f t="shared" si="25"/>
        <v>166891</v>
      </c>
      <c r="FB6" s="35">
        <f t="shared" si="25"/>
        <v>167954</v>
      </c>
      <c r="FC6" s="35">
        <f t="shared" si="25"/>
        <v>169017</v>
      </c>
      <c r="FD6" s="35">
        <f t="shared" si="25"/>
        <v>170080</v>
      </c>
      <c r="FE6" s="35">
        <f t="shared" si="25"/>
        <v>171143</v>
      </c>
      <c r="FF6" s="35">
        <f t="shared" si="25"/>
        <v>172206</v>
      </c>
      <c r="FG6" s="35">
        <f t="shared" si="25"/>
        <v>173269</v>
      </c>
      <c r="FH6" s="35">
        <f t="shared" si="25"/>
        <v>174332</v>
      </c>
      <c r="FI6" s="35">
        <f t="shared" si="25"/>
        <v>175395</v>
      </c>
      <c r="FJ6" s="35">
        <f t="shared" si="25"/>
        <v>176458</v>
      </c>
      <c r="FK6" s="35">
        <f t="shared" si="25"/>
        <v>177521</v>
      </c>
      <c r="FL6" s="35">
        <f t="shared" si="25"/>
        <v>178584</v>
      </c>
      <c r="FM6" s="35">
        <f t="shared" si="25"/>
        <v>179647</v>
      </c>
      <c r="FN6" s="35">
        <f t="shared" si="25"/>
        <v>180710</v>
      </c>
      <c r="FO6" s="35">
        <f t="shared" si="25"/>
        <v>181773</v>
      </c>
      <c r="FP6" s="35">
        <f t="shared" si="25"/>
        <v>182836</v>
      </c>
      <c r="FQ6" s="35">
        <f t="shared" si="25"/>
        <v>183899</v>
      </c>
      <c r="FR6" s="35">
        <f t="shared" si="25"/>
        <v>184962</v>
      </c>
      <c r="FS6" s="35">
        <f t="shared" si="25"/>
        <v>186025</v>
      </c>
      <c r="FT6" s="35">
        <f t="shared" si="25"/>
        <v>187088</v>
      </c>
      <c r="FU6" s="35">
        <f t="shared" si="25"/>
        <v>188151</v>
      </c>
      <c r="FV6" s="35">
        <f t="shared" si="25"/>
        <v>189214</v>
      </c>
      <c r="FW6" s="35">
        <f t="shared" si="25"/>
        <v>190277</v>
      </c>
      <c r="FX6" s="35">
        <f t="shared" si="25"/>
        <v>191340</v>
      </c>
      <c r="FY6" s="35">
        <f t="shared" si="23"/>
        <v>192403</v>
      </c>
      <c r="FZ6" s="35">
        <f t="shared" si="23"/>
        <v>193466</v>
      </c>
      <c r="GA6" s="35">
        <f t="shared" si="23"/>
        <v>194529</v>
      </c>
      <c r="GB6" s="35">
        <f t="shared" si="23"/>
        <v>195592</v>
      </c>
      <c r="GC6" s="35">
        <f t="shared" si="23"/>
        <v>196655</v>
      </c>
      <c r="GD6" s="35">
        <f t="shared" si="23"/>
        <v>197718</v>
      </c>
      <c r="GE6" s="35">
        <f t="shared" si="23"/>
        <v>198781</v>
      </c>
      <c r="GF6" s="35">
        <f t="shared" si="23"/>
        <v>199844</v>
      </c>
      <c r="GG6" s="35">
        <f t="shared" si="23"/>
        <v>200907</v>
      </c>
      <c r="GH6" s="35">
        <f t="shared" si="23"/>
        <v>201970</v>
      </c>
      <c r="GI6" s="35">
        <f t="shared" si="23"/>
        <v>203033</v>
      </c>
      <c r="GJ6" s="35">
        <f t="shared" si="23"/>
        <v>204096</v>
      </c>
      <c r="GK6" s="35">
        <f t="shared" si="23"/>
        <v>205159</v>
      </c>
      <c r="GL6" s="35">
        <f t="shared" si="23"/>
        <v>206222</v>
      </c>
      <c r="GM6" s="35">
        <f t="shared" si="23"/>
        <v>207285</v>
      </c>
      <c r="GN6" s="35">
        <f t="shared" si="23"/>
        <v>208348</v>
      </c>
      <c r="GO6" s="35">
        <f t="shared" si="23"/>
        <v>209411</v>
      </c>
      <c r="GP6" s="35">
        <f t="shared" si="23"/>
        <v>210474</v>
      </c>
      <c r="GQ6" s="35">
        <f t="shared" si="23"/>
        <v>211537</v>
      </c>
      <c r="GR6" s="35">
        <f t="shared" si="23"/>
        <v>212600</v>
      </c>
      <c r="GS6" s="35">
        <f t="shared" si="23"/>
        <v>213662.99999999997</v>
      </c>
      <c r="GT6" s="35">
        <f t="shared" si="23"/>
        <v>214726</v>
      </c>
      <c r="GU6" s="35">
        <f t="shared" si="23"/>
        <v>215788.99999999997</v>
      </c>
      <c r="GV6" s="35">
        <f t="shared" si="23"/>
        <v>216852</v>
      </c>
      <c r="GW6" s="35">
        <f t="shared" si="23"/>
        <v>217914.99999999997</v>
      </c>
      <c r="GX6" s="35">
        <f t="shared" si="23"/>
        <v>218978</v>
      </c>
      <c r="GY6" s="35">
        <f t="shared" si="23"/>
        <v>220040.99999999997</v>
      </c>
      <c r="GZ6" s="35">
        <f t="shared" si="23"/>
        <v>221104</v>
      </c>
      <c r="HA6" s="35">
        <f t="shared" si="23"/>
        <v>222166.99999999997</v>
      </c>
      <c r="HB6" s="35">
        <f t="shared" si="23"/>
        <v>223230</v>
      </c>
      <c r="HC6" s="35">
        <f t="shared" si="23"/>
        <v>224293</v>
      </c>
      <c r="HD6" s="35">
        <f t="shared" si="23"/>
        <v>225356</v>
      </c>
      <c r="HE6" s="35">
        <f t="shared" si="23"/>
        <v>226419</v>
      </c>
      <c r="HF6" s="35">
        <f t="shared" si="23"/>
        <v>227482</v>
      </c>
      <c r="HG6" s="35">
        <f t="shared" si="23"/>
        <v>228545</v>
      </c>
      <c r="HH6" s="35">
        <f t="shared" si="23"/>
        <v>229608.00000000003</v>
      </c>
      <c r="HI6" s="35">
        <f t="shared" si="23"/>
        <v>230671</v>
      </c>
      <c r="HJ6" s="35">
        <f t="shared" si="23"/>
        <v>231734.00000000003</v>
      </c>
      <c r="HK6" s="35">
        <f t="shared" si="23"/>
        <v>232797</v>
      </c>
      <c r="HL6" s="35">
        <f t="shared" si="23"/>
        <v>233860.00000000003</v>
      </c>
      <c r="HM6" s="35">
        <f t="shared" si="23"/>
        <v>234923</v>
      </c>
      <c r="HN6" s="35">
        <f t="shared" si="23"/>
        <v>235986.00000000003</v>
      </c>
      <c r="HO6" s="35">
        <f t="shared" si="23"/>
        <v>237049</v>
      </c>
      <c r="HP6" s="35">
        <f t="shared" si="23"/>
        <v>238112.00000000003</v>
      </c>
      <c r="HQ6" s="35">
        <f t="shared" si="23"/>
        <v>239175</v>
      </c>
      <c r="HR6" s="35">
        <f t="shared" si="23"/>
        <v>240237.99999999997</v>
      </c>
      <c r="HS6" s="35">
        <f t="shared" si="23"/>
        <v>241301</v>
      </c>
      <c r="HT6" s="35">
        <f t="shared" si="23"/>
        <v>242363.99999999997</v>
      </c>
      <c r="HU6" s="35">
        <f t="shared" si="23"/>
        <v>243427</v>
      </c>
      <c r="HV6" s="35">
        <f aca="true" t="shared" si="26" ref="HV6:IE9">$CV6*(HV$1/$CV$1)</f>
        <v>244489.99999999997</v>
      </c>
      <c r="HW6" s="35">
        <f t="shared" si="26"/>
        <v>245553</v>
      </c>
      <c r="HX6" s="35">
        <f t="shared" si="26"/>
        <v>246615.99999999997</v>
      </c>
      <c r="HY6" s="35">
        <f t="shared" si="26"/>
        <v>247679</v>
      </c>
      <c r="HZ6" s="35">
        <f t="shared" si="26"/>
        <v>248741.99999999997</v>
      </c>
      <c r="IA6" s="35">
        <f t="shared" si="26"/>
        <v>249805</v>
      </c>
      <c r="IB6" s="35">
        <f t="shared" si="26"/>
        <v>250868</v>
      </c>
      <c r="IC6" s="35">
        <f t="shared" si="26"/>
        <v>251931</v>
      </c>
      <c r="ID6" s="35">
        <f t="shared" si="26"/>
        <v>252994</v>
      </c>
      <c r="IE6" s="35">
        <f t="shared" si="26"/>
        <v>254057</v>
      </c>
      <c r="IF6" s="35">
        <f aca="true" t="shared" si="27" ref="IF6:IP9">$CV6*(IF$1/$CV$1)</f>
        <v>255120</v>
      </c>
      <c r="IG6" s="35">
        <f t="shared" si="27"/>
        <v>256183.00000000003</v>
      </c>
      <c r="IH6" s="35">
        <f t="shared" si="27"/>
        <v>257246</v>
      </c>
      <c r="II6" s="35">
        <f t="shared" si="27"/>
        <v>258309.00000000003</v>
      </c>
      <c r="IJ6" s="35">
        <f t="shared" si="27"/>
        <v>259372</v>
      </c>
      <c r="IK6" s="35">
        <f t="shared" si="27"/>
        <v>260435.00000000003</v>
      </c>
      <c r="IL6" s="35">
        <f t="shared" si="27"/>
        <v>261498</v>
      </c>
      <c r="IM6" s="35">
        <f t="shared" si="27"/>
        <v>262561</v>
      </c>
      <c r="IN6" s="35">
        <f t="shared" si="27"/>
        <v>263624</v>
      </c>
      <c r="IO6" s="35">
        <f t="shared" si="27"/>
        <v>264687</v>
      </c>
      <c r="IP6" s="35">
        <f t="shared" si="27"/>
        <v>265750</v>
      </c>
    </row>
    <row r="7" spans="1:250" ht="12.75" hidden="1">
      <c r="A7" s="34">
        <v>6</v>
      </c>
      <c r="B7" s="35">
        <f t="shared" si="0"/>
        <v>2282</v>
      </c>
      <c r="C7" s="35">
        <f t="shared" si="0"/>
        <v>3423</v>
      </c>
      <c r="D7" s="35">
        <f t="shared" si="0"/>
        <v>4564</v>
      </c>
      <c r="E7" s="35">
        <f t="shared" si="0"/>
        <v>5705</v>
      </c>
      <c r="F7" s="35">
        <f t="shared" si="0"/>
        <v>6846</v>
      </c>
      <c r="G7" s="35">
        <f t="shared" si="0"/>
        <v>7987.000000000001</v>
      </c>
      <c r="H7" s="35">
        <f t="shared" si="0"/>
        <v>9128</v>
      </c>
      <c r="I7" s="35">
        <f t="shared" si="0"/>
        <v>10269</v>
      </c>
      <c r="J7" s="35">
        <f t="shared" si="0"/>
        <v>11410</v>
      </c>
      <c r="K7" s="35">
        <f t="shared" si="0"/>
        <v>12551</v>
      </c>
      <c r="L7" s="35">
        <f t="shared" si="1"/>
        <v>13692</v>
      </c>
      <c r="M7" s="35">
        <f t="shared" si="1"/>
        <v>14833</v>
      </c>
      <c r="N7" s="35">
        <f t="shared" si="1"/>
        <v>15974.000000000002</v>
      </c>
      <c r="O7" s="35">
        <f t="shared" si="1"/>
        <v>17115</v>
      </c>
      <c r="P7" s="35">
        <f t="shared" si="1"/>
        <v>18256</v>
      </c>
      <c r="Q7" s="35">
        <f t="shared" si="1"/>
        <v>19397</v>
      </c>
      <c r="R7" s="35">
        <f t="shared" si="1"/>
        <v>20538</v>
      </c>
      <c r="S7" s="35">
        <f t="shared" si="1"/>
        <v>21679</v>
      </c>
      <c r="T7" s="35">
        <f t="shared" si="1"/>
        <v>22820</v>
      </c>
      <c r="U7" s="35">
        <f t="shared" si="1"/>
        <v>23961</v>
      </c>
      <c r="V7" s="35">
        <f t="shared" si="2"/>
        <v>25102</v>
      </c>
      <c r="W7" s="35">
        <f t="shared" si="2"/>
        <v>26243</v>
      </c>
      <c r="X7" s="35">
        <f t="shared" si="2"/>
        <v>27384</v>
      </c>
      <c r="Y7" s="35">
        <f t="shared" si="2"/>
        <v>28525</v>
      </c>
      <c r="Z7" s="35">
        <f t="shared" si="2"/>
        <v>29666</v>
      </c>
      <c r="AA7" s="35">
        <f t="shared" si="2"/>
        <v>30807.000000000004</v>
      </c>
      <c r="AB7" s="35">
        <f t="shared" si="2"/>
        <v>31948.000000000004</v>
      </c>
      <c r="AC7" s="52">
        <f t="shared" si="2"/>
        <v>33089</v>
      </c>
      <c r="AD7" s="56">
        <v>34200</v>
      </c>
      <c r="AE7" s="54">
        <f t="shared" si="3"/>
        <v>35371</v>
      </c>
      <c r="AF7" s="35">
        <f t="shared" si="3"/>
        <v>36512</v>
      </c>
      <c r="AG7" s="35">
        <f t="shared" si="3"/>
        <v>37653</v>
      </c>
      <c r="AH7" s="35">
        <f t="shared" si="3"/>
        <v>38794</v>
      </c>
      <c r="AI7" s="35">
        <f t="shared" si="3"/>
        <v>39935</v>
      </c>
      <c r="AJ7" s="35">
        <f t="shared" si="3"/>
        <v>41076</v>
      </c>
      <c r="AK7" s="35">
        <f t="shared" si="3"/>
        <v>42217</v>
      </c>
      <c r="AL7" s="35">
        <f t="shared" si="3"/>
        <v>43358</v>
      </c>
      <c r="AM7" s="35">
        <f t="shared" si="3"/>
        <v>44499</v>
      </c>
      <c r="AN7" s="35">
        <f t="shared" si="3"/>
        <v>45640</v>
      </c>
      <c r="AO7" s="35">
        <f t="shared" si="4"/>
        <v>46781</v>
      </c>
      <c r="AP7" s="35">
        <f t="shared" si="4"/>
        <v>47922</v>
      </c>
      <c r="AQ7" s="35">
        <f t="shared" si="4"/>
        <v>49063</v>
      </c>
      <c r="AR7" s="35">
        <f t="shared" si="4"/>
        <v>50204</v>
      </c>
      <c r="AS7" s="35">
        <f t="shared" si="4"/>
        <v>51345</v>
      </c>
      <c r="AT7" s="35">
        <f t="shared" si="4"/>
        <v>52486</v>
      </c>
      <c r="AU7" s="35">
        <f t="shared" si="4"/>
        <v>53627</v>
      </c>
      <c r="AV7" s="35">
        <f t="shared" si="4"/>
        <v>54768</v>
      </c>
      <c r="AW7" s="52">
        <f t="shared" si="4"/>
        <v>55909</v>
      </c>
      <c r="AX7" s="56">
        <v>57050</v>
      </c>
      <c r="AY7" s="54">
        <f t="shared" si="5"/>
        <v>58191</v>
      </c>
      <c r="AZ7" s="35">
        <f t="shared" si="5"/>
        <v>59332</v>
      </c>
      <c r="BA7" s="35">
        <f t="shared" si="5"/>
        <v>60473</v>
      </c>
      <c r="BB7" s="35">
        <f t="shared" si="5"/>
        <v>61614.00000000001</v>
      </c>
      <c r="BC7" s="35">
        <f t="shared" si="5"/>
        <v>62755.00000000001</v>
      </c>
      <c r="BD7" s="35">
        <f t="shared" si="5"/>
        <v>63896.00000000001</v>
      </c>
      <c r="BE7" s="35">
        <f t="shared" si="5"/>
        <v>65036.99999999999</v>
      </c>
      <c r="BF7" s="35">
        <f t="shared" si="5"/>
        <v>66178</v>
      </c>
      <c r="BG7" s="52">
        <f t="shared" si="5"/>
        <v>67319</v>
      </c>
      <c r="BH7" s="58">
        <f t="shared" si="6"/>
        <v>68460</v>
      </c>
      <c r="BI7" s="54">
        <f t="shared" si="7"/>
        <v>69601</v>
      </c>
      <c r="BJ7" s="52">
        <f t="shared" si="7"/>
        <v>70742</v>
      </c>
      <c r="BK7" s="54">
        <f t="shared" si="8"/>
        <v>71883</v>
      </c>
      <c r="BL7" s="35">
        <f t="shared" si="8"/>
        <v>73024</v>
      </c>
      <c r="BM7" s="35">
        <f t="shared" si="8"/>
        <v>74165</v>
      </c>
      <c r="BN7" s="35">
        <f t="shared" si="9"/>
        <v>75306</v>
      </c>
      <c r="BO7" s="35">
        <f t="shared" si="9"/>
        <v>76447</v>
      </c>
      <c r="BP7" s="35">
        <f t="shared" si="9"/>
        <v>77588</v>
      </c>
      <c r="BQ7" s="35">
        <f t="shared" si="9"/>
        <v>78729</v>
      </c>
      <c r="BR7" s="35">
        <f t="shared" si="9"/>
        <v>79870</v>
      </c>
      <c r="BS7" s="35">
        <f t="shared" si="9"/>
        <v>81011</v>
      </c>
      <c r="BT7" s="35">
        <f t="shared" si="9"/>
        <v>82152</v>
      </c>
      <c r="BU7" s="35">
        <f t="shared" si="9"/>
        <v>83293</v>
      </c>
      <c r="BV7" s="35">
        <f t="shared" si="9"/>
        <v>84434</v>
      </c>
      <c r="BW7" s="35">
        <f t="shared" si="9"/>
        <v>85575</v>
      </c>
      <c r="BX7" s="35">
        <f t="shared" si="9"/>
        <v>86716</v>
      </c>
      <c r="BY7" s="35">
        <f t="shared" si="9"/>
        <v>87857</v>
      </c>
      <c r="BZ7" s="35">
        <f t="shared" si="9"/>
        <v>88998</v>
      </c>
      <c r="CA7" s="35">
        <f t="shared" si="9"/>
        <v>90139</v>
      </c>
      <c r="CB7" s="36">
        <f t="shared" si="10"/>
        <v>91280</v>
      </c>
      <c r="CC7" s="35">
        <f t="shared" si="11"/>
        <v>92421</v>
      </c>
      <c r="CD7" s="35">
        <f t="shared" si="11"/>
        <v>93562</v>
      </c>
      <c r="CE7" s="35">
        <f t="shared" si="11"/>
        <v>94703</v>
      </c>
      <c r="CF7" s="35">
        <f t="shared" si="11"/>
        <v>95844</v>
      </c>
      <c r="CG7" s="35">
        <f t="shared" si="11"/>
        <v>96985</v>
      </c>
      <c r="CH7" s="35">
        <f t="shared" si="11"/>
        <v>98126</v>
      </c>
      <c r="CI7" s="35">
        <f t="shared" si="11"/>
        <v>99267</v>
      </c>
      <c r="CJ7" s="35">
        <f t="shared" si="11"/>
        <v>100408</v>
      </c>
      <c r="CK7" s="35">
        <f t="shared" si="11"/>
        <v>101549</v>
      </c>
      <c r="CL7" s="35">
        <f t="shared" si="11"/>
        <v>102690</v>
      </c>
      <c r="CM7" s="35">
        <f t="shared" si="11"/>
        <v>103831</v>
      </c>
      <c r="CN7" s="35">
        <f t="shared" si="11"/>
        <v>104972</v>
      </c>
      <c r="CO7" s="35">
        <f t="shared" si="11"/>
        <v>106113</v>
      </c>
      <c r="CP7" s="35">
        <f t="shared" si="11"/>
        <v>107254</v>
      </c>
      <c r="CQ7" s="35">
        <f t="shared" si="11"/>
        <v>108395</v>
      </c>
      <c r="CR7" s="35">
        <f t="shared" si="11"/>
        <v>109536</v>
      </c>
      <c r="CS7" s="35">
        <f t="shared" si="11"/>
        <v>110677</v>
      </c>
      <c r="CT7" s="35">
        <f t="shared" si="12"/>
        <v>111818</v>
      </c>
      <c r="CU7" s="35">
        <f t="shared" si="12"/>
        <v>112959</v>
      </c>
      <c r="CV7" s="36">
        <f t="shared" si="13"/>
        <v>114100</v>
      </c>
      <c r="CW7" s="35">
        <f t="shared" si="14"/>
        <v>115241</v>
      </c>
      <c r="CX7" s="35">
        <f t="shared" si="14"/>
        <v>116382</v>
      </c>
      <c r="CY7" s="35">
        <f t="shared" si="14"/>
        <v>117523</v>
      </c>
      <c r="CZ7" s="35">
        <f t="shared" si="14"/>
        <v>118664</v>
      </c>
      <c r="DA7" s="35">
        <f t="shared" si="14"/>
        <v>119805</v>
      </c>
      <c r="DB7" s="35">
        <f t="shared" si="14"/>
        <v>120946</v>
      </c>
      <c r="DC7" s="35">
        <f t="shared" si="14"/>
        <v>122087</v>
      </c>
      <c r="DD7" s="35">
        <f t="shared" si="14"/>
        <v>123228.00000000001</v>
      </c>
      <c r="DE7" s="35">
        <f t="shared" si="14"/>
        <v>124369.00000000001</v>
      </c>
      <c r="DF7" s="35">
        <f t="shared" si="14"/>
        <v>125510.00000000001</v>
      </c>
      <c r="DG7" s="35">
        <f t="shared" si="14"/>
        <v>126651.00000000001</v>
      </c>
      <c r="DH7" s="35">
        <f t="shared" si="14"/>
        <v>127792.00000000001</v>
      </c>
      <c r="DI7" s="35">
        <f t="shared" si="14"/>
        <v>128932.99999999999</v>
      </c>
      <c r="DJ7" s="35">
        <f t="shared" si="14"/>
        <v>130073.99999999999</v>
      </c>
      <c r="DK7" s="35">
        <f t="shared" si="14"/>
        <v>131215</v>
      </c>
      <c r="DL7" s="35">
        <f t="shared" si="14"/>
        <v>132356</v>
      </c>
      <c r="DM7" s="35">
        <f t="shared" si="25"/>
        <v>133497</v>
      </c>
      <c r="DN7" s="35">
        <f t="shared" si="25"/>
        <v>134638</v>
      </c>
      <c r="DO7" s="35">
        <f t="shared" si="25"/>
        <v>135779</v>
      </c>
      <c r="DP7" s="35">
        <f t="shared" si="25"/>
        <v>136920</v>
      </c>
      <c r="DQ7" s="35">
        <f t="shared" si="25"/>
        <v>138061</v>
      </c>
      <c r="DR7" s="35">
        <f t="shared" si="25"/>
        <v>139202</v>
      </c>
      <c r="DS7" s="35">
        <f t="shared" si="25"/>
        <v>140343</v>
      </c>
      <c r="DT7" s="35">
        <f t="shared" si="25"/>
        <v>141484</v>
      </c>
      <c r="DU7" s="35">
        <f t="shared" si="25"/>
        <v>142625</v>
      </c>
      <c r="DV7" s="35">
        <f t="shared" si="25"/>
        <v>143766</v>
      </c>
      <c r="DW7" s="35">
        <f t="shared" si="25"/>
        <v>144907</v>
      </c>
      <c r="DX7" s="35">
        <f t="shared" si="25"/>
        <v>146048</v>
      </c>
      <c r="DY7" s="35">
        <f t="shared" si="25"/>
        <v>147189</v>
      </c>
      <c r="DZ7" s="35">
        <f t="shared" si="25"/>
        <v>148330</v>
      </c>
      <c r="EA7" s="35">
        <f t="shared" si="25"/>
        <v>149471</v>
      </c>
      <c r="EB7" s="35">
        <f t="shared" si="25"/>
        <v>150612</v>
      </c>
      <c r="EC7" s="35">
        <f t="shared" si="25"/>
        <v>151753</v>
      </c>
      <c r="ED7" s="35">
        <f t="shared" si="25"/>
        <v>152894</v>
      </c>
      <c r="EE7" s="35">
        <f t="shared" si="25"/>
        <v>154035</v>
      </c>
      <c r="EF7" s="35">
        <f t="shared" si="25"/>
        <v>155176</v>
      </c>
      <c r="EG7" s="35">
        <f t="shared" si="25"/>
        <v>156317</v>
      </c>
      <c r="EH7" s="35">
        <f t="shared" si="25"/>
        <v>157458</v>
      </c>
      <c r="EI7" s="35">
        <f t="shared" si="25"/>
        <v>158599</v>
      </c>
      <c r="EJ7" s="35">
        <f t="shared" si="25"/>
        <v>159740</v>
      </c>
      <c r="EK7" s="35">
        <f t="shared" si="25"/>
        <v>160881</v>
      </c>
      <c r="EL7" s="35">
        <f t="shared" si="25"/>
        <v>162022</v>
      </c>
      <c r="EM7" s="35">
        <f t="shared" si="25"/>
        <v>163163</v>
      </c>
      <c r="EN7" s="35">
        <f t="shared" si="25"/>
        <v>164304</v>
      </c>
      <c r="EO7" s="35">
        <f t="shared" si="25"/>
        <v>165445</v>
      </c>
      <c r="EP7" s="35">
        <f t="shared" si="25"/>
        <v>166586</v>
      </c>
      <c r="EQ7" s="35">
        <f t="shared" si="25"/>
        <v>167727</v>
      </c>
      <c r="ER7" s="35">
        <f t="shared" si="25"/>
        <v>168868</v>
      </c>
      <c r="ES7" s="35">
        <f t="shared" si="25"/>
        <v>170009</v>
      </c>
      <c r="ET7" s="35">
        <f t="shared" si="25"/>
        <v>171150</v>
      </c>
      <c r="EU7" s="35">
        <f t="shared" si="25"/>
        <v>172291</v>
      </c>
      <c r="EV7" s="35">
        <f t="shared" si="25"/>
        <v>173432</v>
      </c>
      <c r="EW7" s="35">
        <f t="shared" si="25"/>
        <v>174573</v>
      </c>
      <c r="EX7" s="35">
        <f t="shared" si="25"/>
        <v>175714</v>
      </c>
      <c r="EY7" s="35">
        <f t="shared" si="25"/>
        <v>176855</v>
      </c>
      <c r="EZ7" s="35">
        <f t="shared" si="25"/>
        <v>177996</v>
      </c>
      <c r="FA7" s="35">
        <f t="shared" si="25"/>
        <v>179137</v>
      </c>
      <c r="FB7" s="35">
        <f t="shared" si="25"/>
        <v>180278</v>
      </c>
      <c r="FC7" s="35">
        <f t="shared" si="25"/>
        <v>181419</v>
      </c>
      <c r="FD7" s="35">
        <f t="shared" si="25"/>
        <v>182560</v>
      </c>
      <c r="FE7" s="35">
        <f t="shared" si="25"/>
        <v>183701</v>
      </c>
      <c r="FF7" s="35">
        <f t="shared" si="25"/>
        <v>184842</v>
      </c>
      <c r="FG7" s="35">
        <f t="shared" si="25"/>
        <v>185983</v>
      </c>
      <c r="FH7" s="35">
        <f t="shared" si="25"/>
        <v>187124</v>
      </c>
      <c r="FI7" s="35">
        <f t="shared" si="25"/>
        <v>188265</v>
      </c>
      <c r="FJ7" s="35">
        <f t="shared" si="25"/>
        <v>189406</v>
      </c>
      <c r="FK7" s="35">
        <f t="shared" si="25"/>
        <v>190547</v>
      </c>
      <c r="FL7" s="35">
        <f t="shared" si="25"/>
        <v>191688</v>
      </c>
      <c r="FM7" s="35">
        <f t="shared" si="25"/>
        <v>192829</v>
      </c>
      <c r="FN7" s="35">
        <f t="shared" si="25"/>
        <v>193970</v>
      </c>
      <c r="FO7" s="35">
        <f t="shared" si="25"/>
        <v>195111</v>
      </c>
      <c r="FP7" s="35">
        <f t="shared" si="25"/>
        <v>196252</v>
      </c>
      <c r="FQ7" s="35">
        <f t="shared" si="25"/>
        <v>197393</v>
      </c>
      <c r="FR7" s="35">
        <f t="shared" si="25"/>
        <v>198534</v>
      </c>
      <c r="FS7" s="35">
        <f t="shared" si="25"/>
        <v>199675</v>
      </c>
      <c r="FT7" s="35">
        <f t="shared" si="25"/>
        <v>200816</v>
      </c>
      <c r="FU7" s="35">
        <f t="shared" si="25"/>
        <v>201957</v>
      </c>
      <c r="FV7" s="35">
        <f t="shared" si="25"/>
        <v>203098</v>
      </c>
      <c r="FW7" s="35">
        <f t="shared" si="25"/>
        <v>204239</v>
      </c>
      <c r="FX7" s="35">
        <f t="shared" si="25"/>
        <v>205380</v>
      </c>
      <c r="FY7" s="35">
        <f t="shared" si="23"/>
        <v>206521</v>
      </c>
      <c r="FZ7" s="35">
        <f t="shared" si="23"/>
        <v>207662</v>
      </c>
      <c r="GA7" s="35">
        <f t="shared" si="23"/>
        <v>208803</v>
      </c>
      <c r="GB7" s="35">
        <f t="shared" si="23"/>
        <v>209944</v>
      </c>
      <c r="GC7" s="35">
        <f t="shared" si="23"/>
        <v>211085</v>
      </c>
      <c r="GD7" s="35">
        <f t="shared" si="23"/>
        <v>212226</v>
      </c>
      <c r="GE7" s="35">
        <f t="shared" si="23"/>
        <v>213367</v>
      </c>
      <c r="GF7" s="35">
        <f t="shared" si="23"/>
        <v>214508</v>
      </c>
      <c r="GG7" s="35">
        <f t="shared" si="23"/>
        <v>215649</v>
      </c>
      <c r="GH7" s="35">
        <f t="shared" si="23"/>
        <v>216790</v>
      </c>
      <c r="GI7" s="35">
        <f t="shared" si="23"/>
        <v>217931</v>
      </c>
      <c r="GJ7" s="35">
        <f t="shared" si="23"/>
        <v>219072</v>
      </c>
      <c r="GK7" s="35">
        <f t="shared" si="23"/>
        <v>220213</v>
      </c>
      <c r="GL7" s="35">
        <f t="shared" si="23"/>
        <v>221354</v>
      </c>
      <c r="GM7" s="35">
        <f t="shared" si="23"/>
        <v>222495</v>
      </c>
      <c r="GN7" s="35">
        <f t="shared" si="23"/>
        <v>223636</v>
      </c>
      <c r="GO7" s="35">
        <f t="shared" si="23"/>
        <v>224777</v>
      </c>
      <c r="GP7" s="35">
        <f t="shared" si="23"/>
        <v>225918</v>
      </c>
      <c r="GQ7" s="35">
        <f t="shared" si="23"/>
        <v>227059</v>
      </c>
      <c r="GR7" s="35">
        <f t="shared" si="23"/>
        <v>228200</v>
      </c>
      <c r="GS7" s="35">
        <f t="shared" si="23"/>
        <v>229340.99999999997</v>
      </c>
      <c r="GT7" s="35">
        <f t="shared" si="23"/>
        <v>230482</v>
      </c>
      <c r="GU7" s="35">
        <f t="shared" si="23"/>
        <v>231622.99999999997</v>
      </c>
      <c r="GV7" s="35">
        <f t="shared" si="23"/>
        <v>232764</v>
      </c>
      <c r="GW7" s="35">
        <f t="shared" si="23"/>
        <v>233904.99999999997</v>
      </c>
      <c r="GX7" s="35">
        <f t="shared" si="23"/>
        <v>235046</v>
      </c>
      <c r="GY7" s="35">
        <f t="shared" si="23"/>
        <v>236186.99999999997</v>
      </c>
      <c r="GZ7" s="35">
        <f t="shared" si="23"/>
        <v>237328</v>
      </c>
      <c r="HA7" s="35">
        <f t="shared" si="23"/>
        <v>238468.99999999997</v>
      </c>
      <c r="HB7" s="35">
        <f t="shared" si="23"/>
        <v>239610</v>
      </c>
      <c r="HC7" s="35">
        <f t="shared" si="23"/>
        <v>240751</v>
      </c>
      <c r="HD7" s="35">
        <f t="shared" si="23"/>
        <v>241892</v>
      </c>
      <c r="HE7" s="35">
        <f t="shared" si="23"/>
        <v>243033</v>
      </c>
      <c r="HF7" s="35">
        <f t="shared" si="23"/>
        <v>244174</v>
      </c>
      <c r="HG7" s="35">
        <f t="shared" si="23"/>
        <v>245315</v>
      </c>
      <c r="HH7" s="35">
        <f t="shared" si="23"/>
        <v>246456.00000000003</v>
      </c>
      <c r="HI7" s="35">
        <f t="shared" si="23"/>
        <v>247597</v>
      </c>
      <c r="HJ7" s="35">
        <f t="shared" si="23"/>
        <v>248738.00000000003</v>
      </c>
      <c r="HK7" s="35">
        <f t="shared" si="23"/>
        <v>249879</v>
      </c>
      <c r="HL7" s="35">
        <f t="shared" si="23"/>
        <v>251020.00000000003</v>
      </c>
      <c r="HM7" s="35">
        <f t="shared" si="23"/>
        <v>252161</v>
      </c>
      <c r="HN7" s="35">
        <f t="shared" si="23"/>
        <v>253302.00000000003</v>
      </c>
      <c r="HO7" s="35">
        <f t="shared" si="23"/>
        <v>254443</v>
      </c>
      <c r="HP7" s="35">
        <f t="shared" si="23"/>
        <v>255584.00000000003</v>
      </c>
      <c r="HQ7" s="35">
        <f t="shared" si="23"/>
        <v>256725</v>
      </c>
      <c r="HR7" s="35">
        <f t="shared" si="23"/>
        <v>257865.99999999997</v>
      </c>
      <c r="HS7" s="35">
        <f t="shared" si="23"/>
        <v>259007</v>
      </c>
      <c r="HT7" s="35">
        <f t="shared" si="23"/>
        <v>260147.99999999997</v>
      </c>
      <c r="HU7" s="35">
        <f>$CV7*(HU$1/$CV$1)</f>
        <v>261289</v>
      </c>
      <c r="HV7" s="35">
        <f t="shared" si="26"/>
        <v>262430</v>
      </c>
      <c r="HW7" s="35">
        <f t="shared" si="26"/>
        <v>263571</v>
      </c>
      <c r="HX7" s="35">
        <f t="shared" si="26"/>
        <v>264712</v>
      </c>
      <c r="HY7" s="35">
        <f t="shared" si="26"/>
        <v>265853</v>
      </c>
      <c r="HZ7" s="35">
        <f t="shared" si="26"/>
        <v>266994</v>
      </c>
      <c r="IA7" s="35">
        <f t="shared" si="26"/>
        <v>268135</v>
      </c>
      <c r="IB7" s="35">
        <f t="shared" si="26"/>
        <v>269276</v>
      </c>
      <c r="IC7" s="35">
        <f t="shared" si="26"/>
        <v>270417</v>
      </c>
      <c r="ID7" s="35">
        <f t="shared" si="26"/>
        <v>271558</v>
      </c>
      <c r="IE7" s="35">
        <f t="shared" si="26"/>
        <v>272699</v>
      </c>
      <c r="IF7" s="35">
        <f t="shared" si="27"/>
        <v>273840</v>
      </c>
      <c r="IG7" s="35">
        <f t="shared" si="27"/>
        <v>274981</v>
      </c>
      <c r="IH7" s="35">
        <f t="shared" si="27"/>
        <v>276122</v>
      </c>
      <c r="II7" s="35">
        <f t="shared" si="27"/>
        <v>277263</v>
      </c>
      <c r="IJ7" s="35">
        <f t="shared" si="27"/>
        <v>278404</v>
      </c>
      <c r="IK7" s="35">
        <f t="shared" si="27"/>
        <v>279545</v>
      </c>
      <c r="IL7" s="35">
        <f t="shared" si="27"/>
        <v>280686</v>
      </c>
      <c r="IM7" s="35">
        <f t="shared" si="27"/>
        <v>281827</v>
      </c>
      <c r="IN7" s="35">
        <f t="shared" si="27"/>
        <v>282968</v>
      </c>
      <c r="IO7" s="35">
        <f t="shared" si="27"/>
        <v>284109</v>
      </c>
      <c r="IP7" s="35">
        <f t="shared" si="27"/>
        <v>285250</v>
      </c>
    </row>
    <row r="8" spans="1:250" ht="12.75" hidden="1">
      <c r="A8" s="34">
        <v>7</v>
      </c>
      <c r="B8" s="35">
        <f t="shared" si="0"/>
        <v>2440</v>
      </c>
      <c r="C8" s="35">
        <f t="shared" si="0"/>
        <v>3660</v>
      </c>
      <c r="D8" s="35">
        <f t="shared" si="0"/>
        <v>4880</v>
      </c>
      <c r="E8" s="35">
        <f t="shared" si="0"/>
        <v>6100</v>
      </c>
      <c r="F8" s="35">
        <f t="shared" si="0"/>
        <v>7320</v>
      </c>
      <c r="G8" s="35">
        <f t="shared" si="0"/>
        <v>8540</v>
      </c>
      <c r="H8" s="35">
        <f t="shared" si="0"/>
        <v>9760</v>
      </c>
      <c r="I8" s="35">
        <f t="shared" si="0"/>
        <v>10980</v>
      </c>
      <c r="J8" s="35">
        <f t="shared" si="0"/>
        <v>12200</v>
      </c>
      <c r="K8" s="35">
        <f t="shared" si="0"/>
        <v>13420</v>
      </c>
      <c r="L8" s="35">
        <f t="shared" si="1"/>
        <v>14640</v>
      </c>
      <c r="M8" s="35">
        <f t="shared" si="1"/>
        <v>15860</v>
      </c>
      <c r="N8" s="35">
        <f t="shared" si="1"/>
        <v>17080</v>
      </c>
      <c r="O8" s="35">
        <f t="shared" si="1"/>
        <v>18300</v>
      </c>
      <c r="P8" s="35">
        <f t="shared" si="1"/>
        <v>19520</v>
      </c>
      <c r="Q8" s="35">
        <f t="shared" si="1"/>
        <v>20740</v>
      </c>
      <c r="R8" s="35">
        <f t="shared" si="1"/>
        <v>21960</v>
      </c>
      <c r="S8" s="35">
        <f t="shared" si="1"/>
        <v>23180</v>
      </c>
      <c r="T8" s="35">
        <f t="shared" si="1"/>
        <v>24400</v>
      </c>
      <c r="U8" s="35">
        <f t="shared" si="1"/>
        <v>25620</v>
      </c>
      <c r="V8" s="35">
        <f t="shared" si="2"/>
        <v>26840</v>
      </c>
      <c r="W8" s="35">
        <f t="shared" si="2"/>
        <v>28060</v>
      </c>
      <c r="X8" s="35">
        <f t="shared" si="2"/>
        <v>29280</v>
      </c>
      <c r="Y8" s="35">
        <f t="shared" si="2"/>
        <v>30500</v>
      </c>
      <c r="Z8" s="35">
        <f t="shared" si="2"/>
        <v>31720</v>
      </c>
      <c r="AA8" s="35">
        <f t="shared" si="2"/>
        <v>32940</v>
      </c>
      <c r="AB8" s="35">
        <f t="shared" si="2"/>
        <v>34160</v>
      </c>
      <c r="AC8" s="52">
        <f t="shared" si="2"/>
        <v>35380</v>
      </c>
      <c r="AD8" s="56">
        <v>36600</v>
      </c>
      <c r="AE8" s="54">
        <f t="shared" si="3"/>
        <v>37820</v>
      </c>
      <c r="AF8" s="35">
        <f t="shared" si="3"/>
        <v>39040</v>
      </c>
      <c r="AG8" s="35">
        <f t="shared" si="3"/>
        <v>40260</v>
      </c>
      <c r="AH8" s="35">
        <f t="shared" si="3"/>
        <v>41480</v>
      </c>
      <c r="AI8" s="35">
        <f t="shared" si="3"/>
        <v>42700</v>
      </c>
      <c r="AJ8" s="35">
        <f t="shared" si="3"/>
        <v>43920</v>
      </c>
      <c r="AK8" s="35">
        <f t="shared" si="3"/>
        <v>45140</v>
      </c>
      <c r="AL8" s="35">
        <f t="shared" si="3"/>
        <v>46360</v>
      </c>
      <c r="AM8" s="35">
        <f t="shared" si="3"/>
        <v>47580</v>
      </c>
      <c r="AN8" s="35">
        <f t="shared" si="3"/>
        <v>48800</v>
      </c>
      <c r="AO8" s="35">
        <f t="shared" si="4"/>
        <v>50020</v>
      </c>
      <c r="AP8" s="35">
        <f t="shared" si="4"/>
        <v>51240</v>
      </c>
      <c r="AQ8" s="35">
        <f t="shared" si="4"/>
        <v>52460</v>
      </c>
      <c r="AR8" s="35">
        <f t="shared" si="4"/>
        <v>53680</v>
      </c>
      <c r="AS8" s="35">
        <f t="shared" si="4"/>
        <v>54900</v>
      </c>
      <c r="AT8" s="35">
        <f t="shared" si="4"/>
        <v>56120</v>
      </c>
      <c r="AU8" s="35">
        <f t="shared" si="4"/>
        <v>57340</v>
      </c>
      <c r="AV8" s="35">
        <f t="shared" si="4"/>
        <v>58560</v>
      </c>
      <c r="AW8" s="52">
        <f t="shared" si="4"/>
        <v>59780</v>
      </c>
      <c r="AX8" s="56">
        <v>61000</v>
      </c>
      <c r="AY8" s="54">
        <f t="shared" si="5"/>
        <v>62220</v>
      </c>
      <c r="AZ8" s="35">
        <f t="shared" si="5"/>
        <v>63440</v>
      </c>
      <c r="BA8" s="35">
        <f t="shared" si="5"/>
        <v>64660</v>
      </c>
      <c r="BB8" s="35">
        <f t="shared" si="5"/>
        <v>65880</v>
      </c>
      <c r="BC8" s="35">
        <f t="shared" si="5"/>
        <v>67100</v>
      </c>
      <c r="BD8" s="35">
        <f t="shared" si="5"/>
        <v>68320</v>
      </c>
      <c r="BE8" s="35">
        <f t="shared" si="5"/>
        <v>69540</v>
      </c>
      <c r="BF8" s="35">
        <f t="shared" si="5"/>
        <v>70760</v>
      </c>
      <c r="BG8" s="52">
        <f t="shared" si="5"/>
        <v>71980</v>
      </c>
      <c r="BH8" s="58">
        <f t="shared" si="6"/>
        <v>73200</v>
      </c>
      <c r="BI8" s="54">
        <f t="shared" si="7"/>
        <v>74420</v>
      </c>
      <c r="BJ8" s="52">
        <f t="shared" si="7"/>
        <v>75640</v>
      </c>
      <c r="BK8" s="54">
        <f t="shared" si="8"/>
        <v>76860</v>
      </c>
      <c r="BL8" s="35">
        <f t="shared" si="8"/>
        <v>78080</v>
      </c>
      <c r="BM8" s="35">
        <f t="shared" si="8"/>
        <v>79300</v>
      </c>
      <c r="BN8" s="35">
        <f t="shared" si="9"/>
        <v>80520</v>
      </c>
      <c r="BO8" s="35">
        <f t="shared" si="9"/>
        <v>81740</v>
      </c>
      <c r="BP8" s="35">
        <f t="shared" si="9"/>
        <v>82960</v>
      </c>
      <c r="BQ8" s="35">
        <f t="shared" si="9"/>
        <v>84180</v>
      </c>
      <c r="BR8" s="35">
        <f t="shared" si="9"/>
        <v>85400</v>
      </c>
      <c r="BS8" s="35">
        <f t="shared" si="9"/>
        <v>86620</v>
      </c>
      <c r="BT8" s="35">
        <f t="shared" si="9"/>
        <v>87840</v>
      </c>
      <c r="BU8" s="35">
        <f t="shared" si="9"/>
        <v>89060</v>
      </c>
      <c r="BV8" s="35">
        <f t="shared" si="9"/>
        <v>90280</v>
      </c>
      <c r="BW8" s="35">
        <f t="shared" si="9"/>
        <v>91500</v>
      </c>
      <c r="BX8" s="35">
        <f t="shared" si="9"/>
        <v>92720</v>
      </c>
      <c r="BY8" s="35">
        <f t="shared" si="9"/>
        <v>93940</v>
      </c>
      <c r="BZ8" s="35">
        <f t="shared" si="9"/>
        <v>95160</v>
      </c>
      <c r="CA8" s="35">
        <f t="shared" si="9"/>
        <v>96380</v>
      </c>
      <c r="CB8" s="36">
        <f t="shared" si="10"/>
        <v>97600</v>
      </c>
      <c r="CC8" s="35">
        <f t="shared" si="11"/>
        <v>98820</v>
      </c>
      <c r="CD8" s="35">
        <f t="shared" si="11"/>
        <v>100040</v>
      </c>
      <c r="CE8" s="35">
        <f t="shared" si="11"/>
        <v>101260</v>
      </c>
      <c r="CF8" s="35">
        <f t="shared" si="11"/>
        <v>102480</v>
      </c>
      <c r="CG8" s="35">
        <f t="shared" si="11"/>
        <v>103700</v>
      </c>
      <c r="CH8" s="35">
        <f t="shared" si="11"/>
        <v>104920</v>
      </c>
      <c r="CI8" s="35">
        <f t="shared" si="11"/>
        <v>106140</v>
      </c>
      <c r="CJ8" s="35">
        <f t="shared" si="11"/>
        <v>107360</v>
      </c>
      <c r="CK8" s="35">
        <f t="shared" si="11"/>
        <v>108580</v>
      </c>
      <c r="CL8" s="35">
        <f t="shared" si="11"/>
        <v>109800</v>
      </c>
      <c r="CM8" s="35">
        <f t="shared" si="11"/>
        <v>111020</v>
      </c>
      <c r="CN8" s="35">
        <f t="shared" si="11"/>
        <v>112240</v>
      </c>
      <c r="CO8" s="35">
        <f t="shared" si="11"/>
        <v>113460</v>
      </c>
      <c r="CP8" s="35">
        <f t="shared" si="11"/>
        <v>114680</v>
      </c>
      <c r="CQ8" s="35">
        <f t="shared" si="11"/>
        <v>115900</v>
      </c>
      <c r="CR8" s="35">
        <f t="shared" si="11"/>
        <v>117120</v>
      </c>
      <c r="CS8" s="35">
        <f t="shared" si="11"/>
        <v>118340</v>
      </c>
      <c r="CT8" s="35">
        <f t="shared" si="12"/>
        <v>119560</v>
      </c>
      <c r="CU8" s="35">
        <f t="shared" si="12"/>
        <v>120780</v>
      </c>
      <c r="CV8" s="36">
        <f t="shared" si="13"/>
        <v>122000</v>
      </c>
      <c r="CW8" s="35">
        <f t="shared" si="14"/>
        <v>123220</v>
      </c>
      <c r="CX8" s="35">
        <f t="shared" si="14"/>
        <v>124440</v>
      </c>
      <c r="CY8" s="35">
        <f t="shared" si="14"/>
        <v>125660</v>
      </c>
      <c r="CZ8" s="35">
        <f t="shared" si="14"/>
        <v>126880</v>
      </c>
      <c r="DA8" s="35">
        <f t="shared" si="14"/>
        <v>128100</v>
      </c>
      <c r="DB8" s="35">
        <f t="shared" si="14"/>
        <v>129320</v>
      </c>
      <c r="DC8" s="35">
        <f t="shared" si="14"/>
        <v>130540.00000000001</v>
      </c>
      <c r="DD8" s="35">
        <f t="shared" si="14"/>
        <v>131760</v>
      </c>
      <c r="DE8" s="35">
        <f t="shared" si="14"/>
        <v>132980</v>
      </c>
      <c r="DF8" s="35">
        <f t="shared" si="14"/>
        <v>134200</v>
      </c>
      <c r="DG8" s="35">
        <f t="shared" si="14"/>
        <v>135420</v>
      </c>
      <c r="DH8" s="35">
        <f t="shared" si="14"/>
        <v>136640</v>
      </c>
      <c r="DI8" s="35">
        <f t="shared" si="14"/>
        <v>137860</v>
      </c>
      <c r="DJ8" s="35">
        <f t="shared" si="14"/>
        <v>139080</v>
      </c>
      <c r="DK8" s="35">
        <f t="shared" si="14"/>
        <v>140300</v>
      </c>
      <c r="DL8" s="35">
        <f t="shared" si="14"/>
        <v>141520</v>
      </c>
      <c r="DM8" s="35">
        <f t="shared" si="25"/>
        <v>142740</v>
      </c>
      <c r="DN8" s="35">
        <f t="shared" si="25"/>
        <v>143960</v>
      </c>
      <c r="DO8" s="35">
        <f t="shared" si="25"/>
        <v>145180</v>
      </c>
      <c r="DP8" s="35">
        <f t="shared" si="25"/>
        <v>146400</v>
      </c>
      <c r="DQ8" s="35">
        <f t="shared" si="25"/>
        <v>147620</v>
      </c>
      <c r="DR8" s="35">
        <f t="shared" si="25"/>
        <v>148840</v>
      </c>
      <c r="DS8" s="35">
        <f t="shared" si="25"/>
        <v>150060</v>
      </c>
      <c r="DT8" s="35">
        <f t="shared" si="25"/>
        <v>151280</v>
      </c>
      <c r="DU8" s="35">
        <f t="shared" si="25"/>
        <v>152500</v>
      </c>
      <c r="DV8" s="35">
        <f t="shared" si="25"/>
        <v>153720</v>
      </c>
      <c r="DW8" s="35">
        <f t="shared" si="25"/>
        <v>154940</v>
      </c>
      <c r="DX8" s="35">
        <f t="shared" si="25"/>
        <v>156160</v>
      </c>
      <c r="DY8" s="35">
        <f t="shared" si="25"/>
        <v>157380</v>
      </c>
      <c r="DZ8" s="35">
        <f t="shared" si="25"/>
        <v>158600</v>
      </c>
      <c r="EA8" s="35">
        <f t="shared" si="25"/>
        <v>159820</v>
      </c>
      <c r="EB8" s="35">
        <f t="shared" si="25"/>
        <v>161040</v>
      </c>
      <c r="EC8" s="35">
        <f t="shared" si="25"/>
        <v>162260</v>
      </c>
      <c r="ED8" s="35">
        <f t="shared" si="25"/>
        <v>163480</v>
      </c>
      <c r="EE8" s="35">
        <f t="shared" si="25"/>
        <v>164700</v>
      </c>
      <c r="EF8" s="35">
        <f t="shared" si="25"/>
        <v>165920</v>
      </c>
      <c r="EG8" s="35">
        <f t="shared" si="25"/>
        <v>167140</v>
      </c>
      <c r="EH8" s="35">
        <f t="shared" si="25"/>
        <v>168360</v>
      </c>
      <c r="EI8" s="35">
        <f t="shared" si="25"/>
        <v>169580</v>
      </c>
      <c r="EJ8" s="35">
        <f t="shared" si="25"/>
        <v>170800</v>
      </c>
      <c r="EK8" s="35">
        <f t="shared" si="25"/>
        <v>172020</v>
      </c>
      <c r="EL8" s="35">
        <f t="shared" si="25"/>
        <v>173240</v>
      </c>
      <c r="EM8" s="35">
        <f t="shared" si="25"/>
        <v>174460</v>
      </c>
      <c r="EN8" s="35">
        <f t="shared" si="25"/>
        <v>175680</v>
      </c>
      <c r="EO8" s="35">
        <f t="shared" si="25"/>
        <v>176900</v>
      </c>
      <c r="EP8" s="35">
        <f t="shared" si="25"/>
        <v>178120</v>
      </c>
      <c r="EQ8" s="35">
        <f t="shared" si="25"/>
        <v>179340</v>
      </c>
      <c r="ER8" s="35">
        <f t="shared" si="25"/>
        <v>180560</v>
      </c>
      <c r="ES8" s="35">
        <f t="shared" si="25"/>
        <v>181780</v>
      </c>
      <c r="ET8" s="35">
        <f t="shared" si="25"/>
        <v>183000</v>
      </c>
      <c r="EU8" s="35">
        <f t="shared" si="25"/>
        <v>184220</v>
      </c>
      <c r="EV8" s="35">
        <f t="shared" si="25"/>
        <v>185440</v>
      </c>
      <c r="EW8" s="35">
        <f t="shared" si="25"/>
        <v>186660</v>
      </c>
      <c r="EX8" s="35">
        <f t="shared" si="25"/>
        <v>187880</v>
      </c>
      <c r="EY8" s="35">
        <f t="shared" si="25"/>
        <v>189100</v>
      </c>
      <c r="EZ8" s="35">
        <f t="shared" si="25"/>
        <v>190320</v>
      </c>
      <c r="FA8" s="35">
        <f t="shared" si="25"/>
        <v>191540</v>
      </c>
      <c r="FB8" s="35">
        <f t="shared" si="25"/>
        <v>192760</v>
      </c>
      <c r="FC8" s="35">
        <f t="shared" si="25"/>
        <v>193980</v>
      </c>
      <c r="FD8" s="35">
        <f t="shared" si="25"/>
        <v>195200</v>
      </c>
      <c r="FE8" s="35">
        <f t="shared" si="25"/>
        <v>196420</v>
      </c>
      <c r="FF8" s="35">
        <f t="shared" si="25"/>
        <v>197640</v>
      </c>
      <c r="FG8" s="35">
        <f t="shared" si="25"/>
        <v>198860</v>
      </c>
      <c r="FH8" s="35">
        <f t="shared" si="25"/>
        <v>200080</v>
      </c>
      <c r="FI8" s="35">
        <f t="shared" si="25"/>
        <v>201300</v>
      </c>
      <c r="FJ8" s="35">
        <f t="shared" si="25"/>
        <v>202520</v>
      </c>
      <c r="FK8" s="35">
        <f t="shared" si="25"/>
        <v>203740</v>
      </c>
      <c r="FL8" s="35">
        <f t="shared" si="25"/>
        <v>204960</v>
      </c>
      <c r="FM8" s="35">
        <f t="shared" si="25"/>
        <v>206180</v>
      </c>
      <c r="FN8" s="35">
        <f t="shared" si="25"/>
        <v>207400</v>
      </c>
      <c r="FO8" s="35">
        <f t="shared" si="25"/>
        <v>208620</v>
      </c>
      <c r="FP8" s="35">
        <f t="shared" si="25"/>
        <v>209840</v>
      </c>
      <c r="FQ8" s="35">
        <f t="shared" si="25"/>
        <v>211060</v>
      </c>
      <c r="FR8" s="35">
        <f t="shared" si="25"/>
        <v>212280</v>
      </c>
      <c r="FS8" s="35">
        <f t="shared" si="25"/>
        <v>213500</v>
      </c>
      <c r="FT8" s="35">
        <f t="shared" si="25"/>
        <v>214720</v>
      </c>
      <c r="FU8" s="35">
        <f t="shared" si="25"/>
        <v>215940</v>
      </c>
      <c r="FV8" s="35">
        <f t="shared" si="25"/>
        <v>217160</v>
      </c>
      <c r="FW8" s="35">
        <f t="shared" si="25"/>
        <v>218380</v>
      </c>
      <c r="FX8" s="35">
        <f t="shared" si="25"/>
        <v>219600</v>
      </c>
      <c r="FY8" s="35">
        <f t="shared" si="23"/>
        <v>220820</v>
      </c>
      <c r="FZ8" s="35">
        <f t="shared" si="23"/>
        <v>222040</v>
      </c>
      <c r="GA8" s="35">
        <f t="shared" si="23"/>
        <v>223260</v>
      </c>
      <c r="GB8" s="35">
        <f t="shared" si="23"/>
        <v>224480</v>
      </c>
      <c r="GC8" s="35">
        <f t="shared" si="23"/>
        <v>225700</v>
      </c>
      <c r="GD8" s="35">
        <f t="shared" si="23"/>
        <v>226920</v>
      </c>
      <c r="GE8" s="35">
        <f t="shared" si="23"/>
        <v>228140</v>
      </c>
      <c r="GF8" s="35">
        <f t="shared" si="23"/>
        <v>229360</v>
      </c>
      <c r="GG8" s="35">
        <f t="shared" si="23"/>
        <v>230580</v>
      </c>
      <c r="GH8" s="35">
        <f t="shared" si="23"/>
        <v>231800</v>
      </c>
      <c r="GI8" s="35">
        <f t="shared" si="23"/>
        <v>233020</v>
      </c>
      <c r="GJ8" s="35">
        <f t="shared" si="23"/>
        <v>234240</v>
      </c>
      <c r="GK8" s="35">
        <f t="shared" si="23"/>
        <v>235460</v>
      </c>
      <c r="GL8" s="35">
        <f t="shared" si="23"/>
        <v>236680</v>
      </c>
      <c r="GM8" s="35">
        <f t="shared" si="23"/>
        <v>237900</v>
      </c>
      <c r="GN8" s="35">
        <f t="shared" si="23"/>
        <v>239120</v>
      </c>
      <c r="GO8" s="35">
        <f t="shared" si="23"/>
        <v>240340</v>
      </c>
      <c r="GP8" s="35">
        <f t="shared" si="23"/>
        <v>241560</v>
      </c>
      <c r="GQ8" s="35">
        <f t="shared" si="23"/>
        <v>242780</v>
      </c>
      <c r="GR8" s="35">
        <f t="shared" si="23"/>
        <v>244000</v>
      </c>
      <c r="GS8" s="35">
        <f t="shared" si="23"/>
        <v>245219.99999999997</v>
      </c>
      <c r="GT8" s="35">
        <f t="shared" si="23"/>
        <v>246440</v>
      </c>
      <c r="GU8" s="35">
        <f t="shared" si="23"/>
        <v>247659.99999999997</v>
      </c>
      <c r="GV8" s="35">
        <f t="shared" si="23"/>
        <v>248880</v>
      </c>
      <c r="GW8" s="35">
        <f t="shared" si="23"/>
        <v>250099.99999999997</v>
      </c>
      <c r="GX8" s="35">
        <f t="shared" si="23"/>
        <v>251320</v>
      </c>
      <c r="GY8" s="35">
        <f t="shared" si="23"/>
        <v>252539.99999999997</v>
      </c>
      <c r="GZ8" s="35">
        <f t="shared" si="23"/>
        <v>253760</v>
      </c>
      <c r="HA8" s="35">
        <f t="shared" si="23"/>
        <v>254979.99999999997</v>
      </c>
      <c r="HB8" s="35">
        <f t="shared" si="23"/>
        <v>256200</v>
      </c>
      <c r="HC8" s="35">
        <f t="shared" si="23"/>
        <v>257419.99999999997</v>
      </c>
      <c r="HD8" s="35">
        <f t="shared" si="23"/>
        <v>258640</v>
      </c>
      <c r="HE8" s="35">
        <f t="shared" si="23"/>
        <v>259860</v>
      </c>
      <c r="HF8" s="35">
        <f t="shared" si="23"/>
        <v>261080.00000000003</v>
      </c>
      <c r="HG8" s="35">
        <f t="shared" si="23"/>
        <v>262300</v>
      </c>
      <c r="HH8" s="35">
        <f t="shared" si="23"/>
        <v>263520</v>
      </c>
      <c r="HI8" s="35">
        <f t="shared" si="23"/>
        <v>264740</v>
      </c>
      <c r="HJ8" s="35">
        <f t="shared" si="23"/>
        <v>265960</v>
      </c>
      <c r="HK8" s="35">
        <f t="shared" si="23"/>
        <v>267180</v>
      </c>
      <c r="HL8" s="35">
        <f t="shared" si="23"/>
        <v>268400</v>
      </c>
      <c r="HM8" s="35">
        <f t="shared" si="23"/>
        <v>269620</v>
      </c>
      <c r="HN8" s="35">
        <f t="shared" si="23"/>
        <v>270840</v>
      </c>
      <c r="HO8" s="35">
        <f t="shared" si="23"/>
        <v>272060</v>
      </c>
      <c r="HP8" s="35">
        <f t="shared" si="23"/>
        <v>273280</v>
      </c>
      <c r="HQ8" s="35">
        <f t="shared" si="23"/>
        <v>274500</v>
      </c>
      <c r="HR8" s="35">
        <f t="shared" si="23"/>
        <v>275720</v>
      </c>
      <c r="HS8" s="35">
        <f t="shared" si="23"/>
        <v>276940</v>
      </c>
      <c r="HT8" s="35">
        <f t="shared" si="23"/>
        <v>278160</v>
      </c>
      <c r="HU8" s="35">
        <f>$CV8*(HU$1/$CV$1)</f>
        <v>279380</v>
      </c>
      <c r="HV8" s="35">
        <f t="shared" si="26"/>
        <v>280600</v>
      </c>
      <c r="HW8" s="35">
        <f t="shared" si="26"/>
        <v>281820</v>
      </c>
      <c r="HX8" s="35">
        <f t="shared" si="26"/>
        <v>283040</v>
      </c>
      <c r="HY8" s="35">
        <f t="shared" si="26"/>
        <v>284260</v>
      </c>
      <c r="HZ8" s="35">
        <f t="shared" si="26"/>
        <v>285480</v>
      </c>
      <c r="IA8" s="35">
        <f t="shared" si="26"/>
        <v>286700</v>
      </c>
      <c r="IB8" s="35">
        <f t="shared" si="26"/>
        <v>287920</v>
      </c>
      <c r="IC8" s="35">
        <f t="shared" si="26"/>
        <v>289140</v>
      </c>
      <c r="ID8" s="35">
        <f t="shared" si="26"/>
        <v>290360</v>
      </c>
      <c r="IE8" s="35">
        <f t="shared" si="26"/>
        <v>291580</v>
      </c>
      <c r="IF8" s="35">
        <f t="shared" si="27"/>
        <v>292800</v>
      </c>
      <c r="IG8" s="35">
        <f t="shared" si="27"/>
        <v>294020</v>
      </c>
      <c r="IH8" s="35">
        <f t="shared" si="27"/>
        <v>295240</v>
      </c>
      <c r="II8" s="35">
        <f t="shared" si="27"/>
        <v>296460</v>
      </c>
      <c r="IJ8" s="35">
        <f t="shared" si="27"/>
        <v>297680</v>
      </c>
      <c r="IK8" s="35">
        <f t="shared" si="27"/>
        <v>298900</v>
      </c>
      <c r="IL8" s="35">
        <f t="shared" si="27"/>
        <v>300120</v>
      </c>
      <c r="IM8" s="35">
        <f t="shared" si="27"/>
        <v>301340</v>
      </c>
      <c r="IN8" s="35">
        <f t="shared" si="27"/>
        <v>302560</v>
      </c>
      <c r="IO8" s="35">
        <f t="shared" si="27"/>
        <v>303780</v>
      </c>
      <c r="IP8" s="35">
        <f t="shared" si="27"/>
        <v>305000</v>
      </c>
    </row>
    <row r="9" spans="1:250" ht="13.5" hidden="1" thickBot="1">
      <c r="A9" s="34">
        <v>8</v>
      </c>
      <c r="B9" s="35">
        <f t="shared" si="0"/>
        <v>2598</v>
      </c>
      <c r="C9" s="35">
        <f t="shared" si="0"/>
        <v>3897</v>
      </c>
      <c r="D9" s="35">
        <f t="shared" si="0"/>
        <v>5196</v>
      </c>
      <c r="E9" s="35">
        <f t="shared" si="0"/>
        <v>6495</v>
      </c>
      <c r="F9" s="35">
        <f t="shared" si="0"/>
        <v>7794</v>
      </c>
      <c r="G9" s="35">
        <f t="shared" si="0"/>
        <v>9093</v>
      </c>
      <c r="H9" s="35">
        <f t="shared" si="0"/>
        <v>10392</v>
      </c>
      <c r="I9" s="35">
        <f t="shared" si="0"/>
        <v>11691</v>
      </c>
      <c r="J9" s="35">
        <f t="shared" si="0"/>
        <v>12990</v>
      </c>
      <c r="K9" s="35">
        <f t="shared" si="0"/>
        <v>14289</v>
      </c>
      <c r="L9" s="35">
        <f t="shared" si="1"/>
        <v>15588</v>
      </c>
      <c r="M9" s="35">
        <f t="shared" si="1"/>
        <v>16887</v>
      </c>
      <c r="N9" s="35">
        <f t="shared" si="1"/>
        <v>18186</v>
      </c>
      <c r="O9" s="35">
        <f t="shared" si="1"/>
        <v>19485</v>
      </c>
      <c r="P9" s="35">
        <f t="shared" si="1"/>
        <v>20784</v>
      </c>
      <c r="Q9" s="35">
        <f t="shared" si="1"/>
        <v>22083</v>
      </c>
      <c r="R9" s="35">
        <f t="shared" si="1"/>
        <v>23382</v>
      </c>
      <c r="S9" s="35">
        <f t="shared" si="1"/>
        <v>24681</v>
      </c>
      <c r="T9" s="35">
        <f t="shared" si="1"/>
        <v>25980</v>
      </c>
      <c r="U9" s="35">
        <f t="shared" si="1"/>
        <v>27279</v>
      </c>
      <c r="V9" s="35">
        <f t="shared" si="2"/>
        <v>28578</v>
      </c>
      <c r="W9" s="35">
        <f t="shared" si="2"/>
        <v>29877</v>
      </c>
      <c r="X9" s="35">
        <f t="shared" si="2"/>
        <v>31176</v>
      </c>
      <c r="Y9" s="35">
        <f t="shared" si="2"/>
        <v>32475</v>
      </c>
      <c r="Z9" s="35">
        <f t="shared" si="2"/>
        <v>33774</v>
      </c>
      <c r="AA9" s="35">
        <f t="shared" si="2"/>
        <v>35073</v>
      </c>
      <c r="AB9" s="35">
        <f t="shared" si="2"/>
        <v>36372</v>
      </c>
      <c r="AC9" s="52">
        <f t="shared" si="2"/>
        <v>37671</v>
      </c>
      <c r="AD9" s="57">
        <v>38950</v>
      </c>
      <c r="AE9" s="54">
        <f t="shared" si="3"/>
        <v>40269</v>
      </c>
      <c r="AF9" s="35">
        <f t="shared" si="3"/>
        <v>41568</v>
      </c>
      <c r="AG9" s="35">
        <f t="shared" si="3"/>
        <v>42867</v>
      </c>
      <c r="AH9" s="35">
        <f t="shared" si="3"/>
        <v>44166</v>
      </c>
      <c r="AI9" s="35">
        <f t="shared" si="3"/>
        <v>45465</v>
      </c>
      <c r="AJ9" s="35">
        <f t="shared" si="3"/>
        <v>46764</v>
      </c>
      <c r="AK9" s="35">
        <f t="shared" si="3"/>
        <v>48063</v>
      </c>
      <c r="AL9" s="35">
        <f t="shared" si="3"/>
        <v>49362</v>
      </c>
      <c r="AM9" s="35">
        <f t="shared" si="3"/>
        <v>50661</v>
      </c>
      <c r="AN9" s="35">
        <f t="shared" si="3"/>
        <v>51960</v>
      </c>
      <c r="AO9" s="35">
        <f t="shared" si="4"/>
        <v>53259</v>
      </c>
      <c r="AP9" s="35">
        <f t="shared" si="4"/>
        <v>54558</v>
      </c>
      <c r="AQ9" s="35">
        <f t="shared" si="4"/>
        <v>55857</v>
      </c>
      <c r="AR9" s="35">
        <f t="shared" si="4"/>
        <v>57156</v>
      </c>
      <c r="AS9" s="35">
        <f t="shared" si="4"/>
        <v>58455</v>
      </c>
      <c r="AT9" s="35">
        <f t="shared" si="4"/>
        <v>59754</v>
      </c>
      <c r="AU9" s="35">
        <f t="shared" si="4"/>
        <v>61053</v>
      </c>
      <c r="AV9" s="35">
        <f t="shared" si="4"/>
        <v>62352</v>
      </c>
      <c r="AW9" s="52">
        <f t="shared" si="4"/>
        <v>63651</v>
      </c>
      <c r="AX9" s="57">
        <v>64950</v>
      </c>
      <c r="AY9" s="54">
        <f t="shared" si="5"/>
        <v>66249</v>
      </c>
      <c r="AZ9" s="35">
        <f t="shared" si="5"/>
        <v>67548</v>
      </c>
      <c r="BA9" s="35">
        <f t="shared" si="5"/>
        <v>68847</v>
      </c>
      <c r="BB9" s="35">
        <f t="shared" si="5"/>
        <v>70146</v>
      </c>
      <c r="BC9" s="35">
        <f t="shared" si="5"/>
        <v>71445</v>
      </c>
      <c r="BD9" s="35">
        <f t="shared" si="5"/>
        <v>72744</v>
      </c>
      <c r="BE9" s="35">
        <f t="shared" si="5"/>
        <v>74043</v>
      </c>
      <c r="BF9" s="35">
        <f t="shared" si="5"/>
        <v>75342</v>
      </c>
      <c r="BG9" s="52">
        <f t="shared" si="5"/>
        <v>76641</v>
      </c>
      <c r="BH9" s="59">
        <f t="shared" si="6"/>
        <v>77940</v>
      </c>
      <c r="BI9" s="54">
        <f t="shared" si="7"/>
        <v>79239</v>
      </c>
      <c r="BJ9" s="52">
        <f t="shared" si="7"/>
        <v>80538</v>
      </c>
      <c r="BK9" s="54">
        <f t="shared" si="8"/>
        <v>81837</v>
      </c>
      <c r="BL9" s="35">
        <f t="shared" si="8"/>
        <v>83136</v>
      </c>
      <c r="BM9" s="35">
        <f t="shared" si="8"/>
        <v>84435</v>
      </c>
      <c r="BN9" s="35">
        <f t="shared" si="9"/>
        <v>85734</v>
      </c>
      <c r="BO9" s="35">
        <f t="shared" si="9"/>
        <v>87033</v>
      </c>
      <c r="BP9" s="35">
        <f t="shared" si="9"/>
        <v>88332</v>
      </c>
      <c r="BQ9" s="35">
        <f t="shared" si="9"/>
        <v>89631</v>
      </c>
      <c r="BR9" s="35">
        <f t="shared" si="9"/>
        <v>90930</v>
      </c>
      <c r="BS9" s="35">
        <f t="shared" si="9"/>
        <v>92229</v>
      </c>
      <c r="BT9" s="35">
        <f t="shared" si="9"/>
        <v>93528</v>
      </c>
      <c r="BU9" s="35">
        <f t="shared" si="9"/>
        <v>94827</v>
      </c>
      <c r="BV9" s="35">
        <f t="shared" si="9"/>
        <v>96126</v>
      </c>
      <c r="BW9" s="35">
        <f t="shared" si="9"/>
        <v>97425</v>
      </c>
      <c r="BX9" s="35">
        <f t="shared" si="9"/>
        <v>98724</v>
      </c>
      <c r="BY9" s="35">
        <f t="shared" si="9"/>
        <v>100023</v>
      </c>
      <c r="BZ9" s="35">
        <f t="shared" si="9"/>
        <v>101322</v>
      </c>
      <c r="CA9" s="35">
        <f t="shared" si="9"/>
        <v>102621</v>
      </c>
      <c r="CB9" s="36">
        <f t="shared" si="10"/>
        <v>103920</v>
      </c>
      <c r="CC9" s="35">
        <f t="shared" si="11"/>
        <v>105219</v>
      </c>
      <c r="CD9" s="35">
        <f t="shared" si="11"/>
        <v>106518</v>
      </c>
      <c r="CE9" s="35">
        <f t="shared" si="11"/>
        <v>107817</v>
      </c>
      <c r="CF9" s="35">
        <f t="shared" si="11"/>
        <v>109116</v>
      </c>
      <c r="CG9" s="35">
        <f t="shared" si="11"/>
        <v>110415</v>
      </c>
      <c r="CH9" s="35">
        <f t="shared" si="11"/>
        <v>111714</v>
      </c>
      <c r="CI9" s="35">
        <f t="shared" si="11"/>
        <v>113013</v>
      </c>
      <c r="CJ9" s="35">
        <f t="shared" si="11"/>
        <v>114312</v>
      </c>
      <c r="CK9" s="35">
        <f t="shared" si="11"/>
        <v>115611</v>
      </c>
      <c r="CL9" s="35">
        <f t="shared" si="11"/>
        <v>116910</v>
      </c>
      <c r="CM9" s="35">
        <f t="shared" si="11"/>
        <v>118209</v>
      </c>
      <c r="CN9" s="35">
        <f t="shared" si="11"/>
        <v>119508</v>
      </c>
      <c r="CO9" s="35">
        <f t="shared" si="11"/>
        <v>120807</v>
      </c>
      <c r="CP9" s="35">
        <f t="shared" si="11"/>
        <v>122106</v>
      </c>
      <c r="CQ9" s="35">
        <f t="shared" si="11"/>
        <v>123405</v>
      </c>
      <c r="CR9" s="35">
        <f t="shared" si="11"/>
        <v>124704</v>
      </c>
      <c r="CS9" s="35">
        <f t="shared" si="11"/>
        <v>126003</v>
      </c>
      <c r="CT9" s="35">
        <f t="shared" si="12"/>
        <v>127302</v>
      </c>
      <c r="CU9" s="35">
        <f t="shared" si="12"/>
        <v>128601</v>
      </c>
      <c r="CV9" s="36">
        <f t="shared" si="13"/>
        <v>129900</v>
      </c>
      <c r="CW9" s="35">
        <f t="shared" si="14"/>
        <v>131199</v>
      </c>
      <c r="CX9" s="35">
        <f t="shared" si="14"/>
        <v>132498</v>
      </c>
      <c r="CY9" s="35">
        <f t="shared" si="14"/>
        <v>133797</v>
      </c>
      <c r="CZ9" s="35">
        <f t="shared" si="14"/>
        <v>135096</v>
      </c>
      <c r="DA9" s="35">
        <f t="shared" si="14"/>
        <v>136395</v>
      </c>
      <c r="DB9" s="35">
        <f t="shared" si="14"/>
        <v>137694</v>
      </c>
      <c r="DC9" s="35">
        <f t="shared" si="14"/>
        <v>138993</v>
      </c>
      <c r="DD9" s="35">
        <f t="shared" si="14"/>
        <v>140292</v>
      </c>
      <c r="DE9" s="35">
        <f t="shared" si="14"/>
        <v>141591</v>
      </c>
      <c r="DF9" s="35">
        <f t="shared" si="14"/>
        <v>142890</v>
      </c>
      <c r="DG9" s="35">
        <f t="shared" si="14"/>
        <v>144189</v>
      </c>
      <c r="DH9" s="35">
        <f t="shared" si="14"/>
        <v>145488</v>
      </c>
      <c r="DI9" s="35">
        <f t="shared" si="14"/>
        <v>146787</v>
      </c>
      <c r="DJ9" s="35">
        <f t="shared" si="14"/>
        <v>148086</v>
      </c>
      <c r="DK9" s="35">
        <f t="shared" si="14"/>
        <v>149385</v>
      </c>
      <c r="DL9" s="35">
        <f t="shared" si="14"/>
        <v>150684</v>
      </c>
      <c r="DM9" s="35">
        <f t="shared" si="25"/>
        <v>151983</v>
      </c>
      <c r="DN9" s="35">
        <f t="shared" si="25"/>
        <v>153282</v>
      </c>
      <c r="DO9" s="35">
        <f t="shared" si="25"/>
        <v>154581</v>
      </c>
      <c r="DP9" s="35">
        <f t="shared" si="25"/>
        <v>155880</v>
      </c>
      <c r="DQ9" s="35">
        <f t="shared" si="25"/>
        <v>157179</v>
      </c>
      <c r="DR9" s="35">
        <f t="shared" si="25"/>
        <v>158478</v>
      </c>
      <c r="DS9" s="35">
        <f t="shared" si="25"/>
        <v>159777</v>
      </c>
      <c r="DT9" s="35">
        <f t="shared" si="25"/>
        <v>161076</v>
      </c>
      <c r="DU9" s="35">
        <f t="shared" si="25"/>
        <v>162375</v>
      </c>
      <c r="DV9" s="35">
        <f t="shared" si="25"/>
        <v>163674</v>
      </c>
      <c r="DW9" s="35">
        <f t="shared" si="25"/>
        <v>164973</v>
      </c>
      <c r="DX9" s="35">
        <f t="shared" si="25"/>
        <v>166272</v>
      </c>
      <c r="DY9" s="35">
        <f t="shared" si="25"/>
        <v>167571</v>
      </c>
      <c r="DZ9" s="35">
        <f t="shared" si="25"/>
        <v>168870</v>
      </c>
      <c r="EA9" s="35">
        <f t="shared" si="25"/>
        <v>170169</v>
      </c>
      <c r="EB9" s="35">
        <f t="shared" si="25"/>
        <v>171468</v>
      </c>
      <c r="EC9" s="35">
        <f t="shared" si="25"/>
        <v>172767</v>
      </c>
      <c r="ED9" s="35">
        <f t="shared" si="25"/>
        <v>174066</v>
      </c>
      <c r="EE9" s="35">
        <f t="shared" si="25"/>
        <v>175365</v>
      </c>
      <c r="EF9" s="35">
        <f t="shared" si="25"/>
        <v>176664</v>
      </c>
      <c r="EG9" s="35">
        <f t="shared" si="25"/>
        <v>177963</v>
      </c>
      <c r="EH9" s="35">
        <f t="shared" si="25"/>
        <v>179262</v>
      </c>
      <c r="EI9" s="35">
        <f t="shared" si="25"/>
        <v>180561</v>
      </c>
      <c r="EJ9" s="35">
        <f t="shared" si="25"/>
        <v>181860</v>
      </c>
      <c r="EK9" s="35">
        <f t="shared" si="25"/>
        <v>183159</v>
      </c>
      <c r="EL9" s="35">
        <f t="shared" si="25"/>
        <v>184458</v>
      </c>
      <c r="EM9" s="35">
        <f t="shared" si="25"/>
        <v>185757</v>
      </c>
      <c r="EN9" s="35">
        <f t="shared" si="25"/>
        <v>187056</v>
      </c>
      <c r="EO9" s="35">
        <f t="shared" si="25"/>
        <v>188355</v>
      </c>
      <c r="EP9" s="35">
        <f t="shared" si="25"/>
        <v>189654</v>
      </c>
      <c r="EQ9" s="35">
        <f t="shared" si="25"/>
        <v>190953</v>
      </c>
      <c r="ER9" s="35">
        <f t="shared" si="25"/>
        <v>192252</v>
      </c>
      <c r="ES9" s="35">
        <f t="shared" si="25"/>
        <v>193551</v>
      </c>
      <c r="ET9" s="35">
        <f t="shared" si="25"/>
        <v>194850</v>
      </c>
      <c r="EU9" s="35">
        <f t="shared" si="25"/>
        <v>196149</v>
      </c>
      <c r="EV9" s="35">
        <f t="shared" si="25"/>
        <v>197448</v>
      </c>
      <c r="EW9" s="35">
        <f t="shared" si="25"/>
        <v>198747</v>
      </c>
      <c r="EX9" s="35">
        <f t="shared" si="25"/>
        <v>200046</v>
      </c>
      <c r="EY9" s="35">
        <f t="shared" si="25"/>
        <v>201345</v>
      </c>
      <c r="EZ9" s="35">
        <f t="shared" si="25"/>
        <v>202644</v>
      </c>
      <c r="FA9" s="35">
        <f t="shared" si="25"/>
        <v>203943</v>
      </c>
      <c r="FB9" s="35">
        <f t="shared" si="25"/>
        <v>205242</v>
      </c>
      <c r="FC9" s="35">
        <f t="shared" si="25"/>
        <v>206541</v>
      </c>
      <c r="FD9" s="35">
        <f t="shared" si="25"/>
        <v>207840</v>
      </c>
      <c r="FE9" s="35">
        <f t="shared" si="25"/>
        <v>209139</v>
      </c>
      <c r="FF9" s="35">
        <f t="shared" si="25"/>
        <v>210438</v>
      </c>
      <c r="FG9" s="35">
        <f t="shared" si="25"/>
        <v>211737</v>
      </c>
      <c r="FH9" s="35">
        <f t="shared" si="25"/>
        <v>213036</v>
      </c>
      <c r="FI9" s="35">
        <f t="shared" si="25"/>
        <v>214335</v>
      </c>
      <c r="FJ9" s="35">
        <f t="shared" si="25"/>
        <v>215634</v>
      </c>
      <c r="FK9" s="35">
        <f t="shared" si="25"/>
        <v>216933</v>
      </c>
      <c r="FL9" s="35">
        <f t="shared" si="25"/>
        <v>218232</v>
      </c>
      <c r="FM9" s="35">
        <f t="shared" si="25"/>
        <v>219531</v>
      </c>
      <c r="FN9" s="35">
        <f t="shared" si="25"/>
        <v>220830</v>
      </c>
      <c r="FO9" s="35">
        <f t="shared" si="25"/>
        <v>222129</v>
      </c>
      <c r="FP9" s="35">
        <f t="shared" si="25"/>
        <v>223428</v>
      </c>
      <c r="FQ9" s="35">
        <f t="shared" si="25"/>
        <v>224727</v>
      </c>
      <c r="FR9" s="35">
        <f t="shared" si="25"/>
        <v>226026</v>
      </c>
      <c r="FS9" s="35">
        <f t="shared" si="25"/>
        <v>227325</v>
      </c>
      <c r="FT9" s="35">
        <f t="shared" si="25"/>
        <v>228624</v>
      </c>
      <c r="FU9" s="35">
        <f t="shared" si="25"/>
        <v>229923</v>
      </c>
      <c r="FV9" s="35">
        <f t="shared" si="25"/>
        <v>231222</v>
      </c>
      <c r="FW9" s="35">
        <f t="shared" si="25"/>
        <v>232521</v>
      </c>
      <c r="FX9" s="35">
        <f aca="true" t="shared" si="28" ref="FX9:HC9">$CV9*(FX$1/$CV$1)</f>
        <v>233820</v>
      </c>
      <c r="FY9" s="35">
        <f t="shared" si="28"/>
        <v>235119</v>
      </c>
      <c r="FZ9" s="35">
        <f t="shared" si="28"/>
        <v>236418</v>
      </c>
      <c r="GA9" s="35">
        <f t="shared" si="28"/>
        <v>237717</v>
      </c>
      <c r="GB9" s="35">
        <f t="shared" si="28"/>
        <v>239016</v>
      </c>
      <c r="GC9" s="35">
        <f t="shared" si="28"/>
        <v>240315</v>
      </c>
      <c r="GD9" s="35">
        <f t="shared" si="28"/>
        <v>241614</v>
      </c>
      <c r="GE9" s="35">
        <f t="shared" si="28"/>
        <v>242913</v>
      </c>
      <c r="GF9" s="35">
        <f t="shared" si="28"/>
        <v>244212</v>
      </c>
      <c r="GG9" s="35">
        <f t="shared" si="28"/>
        <v>245511</v>
      </c>
      <c r="GH9" s="35">
        <f t="shared" si="28"/>
        <v>246810</v>
      </c>
      <c r="GI9" s="35">
        <f t="shared" si="28"/>
        <v>248109</v>
      </c>
      <c r="GJ9" s="35">
        <f t="shared" si="28"/>
        <v>249408</v>
      </c>
      <c r="GK9" s="35">
        <f t="shared" si="28"/>
        <v>250707</v>
      </c>
      <c r="GL9" s="35">
        <f t="shared" si="28"/>
        <v>252006</v>
      </c>
      <c r="GM9" s="35">
        <f t="shared" si="28"/>
        <v>253305</v>
      </c>
      <c r="GN9" s="35">
        <f t="shared" si="28"/>
        <v>254604</v>
      </c>
      <c r="GO9" s="35">
        <f t="shared" si="28"/>
        <v>255903</v>
      </c>
      <c r="GP9" s="35">
        <f t="shared" si="28"/>
        <v>257202</v>
      </c>
      <c r="GQ9" s="35">
        <f t="shared" si="28"/>
        <v>258501</v>
      </c>
      <c r="GR9" s="35">
        <f t="shared" si="28"/>
        <v>259800</v>
      </c>
      <c r="GS9" s="35">
        <f t="shared" si="28"/>
        <v>261098.99999999997</v>
      </c>
      <c r="GT9" s="35">
        <f t="shared" si="28"/>
        <v>262398</v>
      </c>
      <c r="GU9" s="35">
        <f t="shared" si="28"/>
        <v>263697</v>
      </c>
      <c r="GV9" s="35">
        <f t="shared" si="28"/>
        <v>264996</v>
      </c>
      <c r="GW9" s="35">
        <f t="shared" si="28"/>
        <v>266295</v>
      </c>
      <c r="GX9" s="35">
        <f t="shared" si="28"/>
        <v>267594</v>
      </c>
      <c r="GY9" s="35">
        <f t="shared" si="28"/>
        <v>268893</v>
      </c>
      <c r="GZ9" s="35">
        <f t="shared" si="28"/>
        <v>270192</v>
      </c>
      <c r="HA9" s="35">
        <f t="shared" si="28"/>
        <v>271491</v>
      </c>
      <c r="HB9" s="35">
        <f t="shared" si="28"/>
        <v>272790</v>
      </c>
      <c r="HC9" s="35">
        <f t="shared" si="28"/>
        <v>274089</v>
      </c>
      <c r="HD9" s="35">
        <f aca="true" t="shared" si="29" ref="HD9:HT9">$CV9*(HD$1/$CV$1)</f>
        <v>275388</v>
      </c>
      <c r="HE9" s="35">
        <f t="shared" si="29"/>
        <v>276687</v>
      </c>
      <c r="HF9" s="35">
        <f t="shared" si="29"/>
        <v>277986</v>
      </c>
      <c r="HG9" s="35">
        <f t="shared" si="29"/>
        <v>279285</v>
      </c>
      <c r="HH9" s="35">
        <f t="shared" si="29"/>
        <v>280584</v>
      </c>
      <c r="HI9" s="35">
        <f t="shared" si="29"/>
        <v>281883</v>
      </c>
      <c r="HJ9" s="35">
        <f t="shared" si="29"/>
        <v>283182</v>
      </c>
      <c r="HK9" s="35">
        <f t="shared" si="29"/>
        <v>284481</v>
      </c>
      <c r="HL9" s="35">
        <f t="shared" si="29"/>
        <v>285780</v>
      </c>
      <c r="HM9" s="35">
        <f t="shared" si="29"/>
        <v>287079</v>
      </c>
      <c r="HN9" s="35">
        <f t="shared" si="29"/>
        <v>288378</v>
      </c>
      <c r="HO9" s="35">
        <f t="shared" si="29"/>
        <v>289677</v>
      </c>
      <c r="HP9" s="35">
        <f t="shared" si="29"/>
        <v>290976</v>
      </c>
      <c r="HQ9" s="35">
        <f t="shared" si="29"/>
        <v>292275</v>
      </c>
      <c r="HR9" s="35">
        <f t="shared" si="29"/>
        <v>293574</v>
      </c>
      <c r="HS9" s="35">
        <f t="shared" si="29"/>
        <v>294873</v>
      </c>
      <c r="HT9" s="35">
        <f t="shared" si="29"/>
        <v>296172</v>
      </c>
      <c r="HU9" s="35">
        <f>$CV9*(HU$1/$CV$1)</f>
        <v>297471</v>
      </c>
      <c r="HV9" s="35">
        <f t="shared" si="26"/>
        <v>298770</v>
      </c>
      <c r="HW9" s="35">
        <f t="shared" si="26"/>
        <v>300069</v>
      </c>
      <c r="HX9" s="35">
        <f t="shared" si="26"/>
        <v>301368</v>
      </c>
      <c r="HY9" s="35">
        <f t="shared" si="26"/>
        <v>302667</v>
      </c>
      <c r="HZ9" s="35">
        <f t="shared" si="26"/>
        <v>303966</v>
      </c>
      <c r="IA9" s="35">
        <f t="shared" si="26"/>
        <v>305265</v>
      </c>
      <c r="IB9" s="35">
        <f t="shared" si="26"/>
        <v>306564</v>
      </c>
      <c r="IC9" s="35">
        <f t="shared" si="26"/>
        <v>307863</v>
      </c>
      <c r="ID9" s="35">
        <f t="shared" si="26"/>
        <v>309162</v>
      </c>
      <c r="IE9" s="35">
        <f t="shared" si="26"/>
        <v>310461</v>
      </c>
      <c r="IF9" s="35">
        <f t="shared" si="27"/>
        <v>311760</v>
      </c>
      <c r="IG9" s="35">
        <f t="shared" si="27"/>
        <v>313059</v>
      </c>
      <c r="IH9" s="35">
        <f t="shared" si="27"/>
        <v>314358</v>
      </c>
      <c r="II9" s="35">
        <f t="shared" si="27"/>
        <v>315657</v>
      </c>
      <c r="IJ9" s="35">
        <f t="shared" si="27"/>
        <v>316956</v>
      </c>
      <c r="IK9" s="35">
        <f t="shared" si="27"/>
        <v>318255</v>
      </c>
      <c r="IL9" s="35">
        <f t="shared" si="27"/>
        <v>319554</v>
      </c>
      <c r="IM9" s="35">
        <f t="shared" si="27"/>
        <v>320853</v>
      </c>
      <c r="IN9" s="35">
        <f t="shared" si="27"/>
        <v>322152</v>
      </c>
      <c r="IO9" s="35">
        <f t="shared" si="27"/>
        <v>323451</v>
      </c>
      <c r="IP9" s="35">
        <f t="shared" si="27"/>
        <v>324750</v>
      </c>
    </row>
    <row r="10" spans="1:25" ht="12.75" hidden="1">
      <c r="A10" s="2"/>
      <c r="B10" s="2"/>
      <c r="C10" s="2"/>
      <c r="D10" s="2"/>
      <c r="E10" s="2"/>
      <c r="F10" s="2"/>
      <c r="G10" s="2"/>
      <c r="H10" s="2"/>
      <c r="I10" s="2"/>
      <c r="J10" s="2"/>
      <c r="K10" s="2"/>
      <c r="L10" s="2"/>
      <c r="M10" s="2"/>
      <c r="N10" s="2"/>
      <c r="O10" s="2"/>
      <c r="P10" s="2"/>
      <c r="Q10" s="2"/>
      <c r="R10" s="2"/>
      <c r="S10" s="2"/>
      <c r="T10" s="2"/>
      <c r="U10" s="2"/>
      <c r="V10" s="2"/>
      <c r="W10" s="2"/>
      <c r="X10" s="2"/>
      <c r="Y10" s="2"/>
    </row>
    <row r="11" spans="1:25" ht="12.75" hidden="1">
      <c r="A11" s="2"/>
      <c r="B11" s="2"/>
      <c r="C11" s="2"/>
      <c r="D11" s="2"/>
      <c r="E11" s="2"/>
      <c r="F11" s="2"/>
      <c r="G11" s="2"/>
      <c r="H11" s="2"/>
      <c r="I11" s="2"/>
      <c r="J11" s="2"/>
      <c r="K11" s="2"/>
      <c r="L11" s="2"/>
      <c r="M11" s="2"/>
      <c r="N11" s="2"/>
      <c r="O11" s="2"/>
      <c r="P11" s="2"/>
      <c r="Q11" s="2"/>
      <c r="R11" s="2"/>
      <c r="S11" s="2"/>
      <c r="T11" s="2"/>
      <c r="U11" s="2"/>
      <c r="V11" s="2"/>
      <c r="W11" s="2"/>
      <c r="X11" s="2"/>
      <c r="Y11" s="2"/>
    </row>
    <row r="12" spans="1:25" ht="12.75" hidden="1">
      <c r="A12" s="2"/>
      <c r="B12" s="2"/>
      <c r="C12" s="2"/>
      <c r="D12" s="2"/>
      <c r="E12" s="2"/>
      <c r="F12" s="2"/>
      <c r="G12" s="2"/>
      <c r="H12" s="2"/>
      <c r="I12" s="2"/>
      <c r="J12" s="2"/>
      <c r="K12" s="2"/>
      <c r="L12" s="2"/>
      <c r="M12" s="2"/>
      <c r="N12" s="2"/>
      <c r="O12" s="2"/>
      <c r="P12" s="2"/>
      <c r="Q12" s="2"/>
      <c r="R12" s="2"/>
      <c r="S12" s="2"/>
      <c r="T12" s="2"/>
      <c r="U12" s="2"/>
      <c r="V12" s="2"/>
      <c r="W12" s="2"/>
      <c r="X12" s="2"/>
      <c r="Y12" s="2"/>
    </row>
    <row r="13" spans="1:250" ht="12.75" hidden="1">
      <c r="A13" s="37" t="s">
        <v>54</v>
      </c>
      <c r="B13" s="37">
        <v>2</v>
      </c>
      <c r="C13" s="37">
        <v>3</v>
      </c>
      <c r="D13" s="37">
        <v>4</v>
      </c>
      <c r="E13" s="37">
        <v>5</v>
      </c>
      <c r="F13" s="37">
        <v>6</v>
      </c>
      <c r="G13" s="37">
        <v>7</v>
      </c>
      <c r="H13" s="37">
        <v>8</v>
      </c>
      <c r="I13" s="37">
        <v>9</v>
      </c>
      <c r="J13" s="37">
        <v>10</v>
      </c>
      <c r="K13" s="37">
        <v>11</v>
      </c>
      <c r="L13" s="37">
        <v>12</v>
      </c>
      <c r="M13" s="37">
        <v>13</v>
      </c>
      <c r="N13" s="37">
        <v>14</v>
      </c>
      <c r="O13" s="37">
        <v>15</v>
      </c>
      <c r="P13" s="37">
        <v>16</v>
      </c>
      <c r="Q13" s="37">
        <v>17</v>
      </c>
      <c r="R13" s="37">
        <v>18</v>
      </c>
      <c r="S13" s="37">
        <v>19</v>
      </c>
      <c r="T13" s="37">
        <v>20</v>
      </c>
      <c r="U13" s="37">
        <v>21</v>
      </c>
      <c r="V13" s="37">
        <v>22</v>
      </c>
      <c r="W13" s="37">
        <v>23</v>
      </c>
      <c r="X13" s="37">
        <v>24</v>
      </c>
      <c r="Y13" s="37">
        <v>25</v>
      </c>
      <c r="Z13" s="37">
        <v>26</v>
      </c>
      <c r="AA13" s="37">
        <v>27</v>
      </c>
      <c r="AB13" s="37">
        <v>28</v>
      </c>
      <c r="AC13" s="37">
        <v>29</v>
      </c>
      <c r="AD13" s="37">
        <v>30</v>
      </c>
      <c r="AE13" s="37">
        <v>31</v>
      </c>
      <c r="AF13" s="37">
        <v>32</v>
      </c>
      <c r="AG13" s="37">
        <v>33</v>
      </c>
      <c r="AH13" s="37">
        <v>34</v>
      </c>
      <c r="AI13" s="37">
        <v>35</v>
      </c>
      <c r="AJ13" s="37">
        <v>36</v>
      </c>
      <c r="AK13" s="37">
        <v>37</v>
      </c>
      <c r="AL13" s="37">
        <v>38</v>
      </c>
      <c r="AM13" s="37">
        <v>39</v>
      </c>
      <c r="AN13" s="37">
        <v>40</v>
      </c>
      <c r="AO13" s="37">
        <v>41</v>
      </c>
      <c r="AP13" s="37">
        <v>42</v>
      </c>
      <c r="AQ13" s="37">
        <v>43</v>
      </c>
      <c r="AR13" s="37">
        <v>44</v>
      </c>
      <c r="AS13" s="37">
        <v>45</v>
      </c>
      <c r="AT13" s="37">
        <v>46</v>
      </c>
      <c r="AU13" s="37">
        <v>47</v>
      </c>
      <c r="AV13" s="37">
        <v>48</v>
      </c>
      <c r="AW13" s="37">
        <v>49</v>
      </c>
      <c r="AX13" s="37">
        <v>50</v>
      </c>
      <c r="AY13" s="37">
        <v>51</v>
      </c>
      <c r="AZ13" s="37">
        <v>52</v>
      </c>
      <c r="BA13" s="37">
        <v>53</v>
      </c>
      <c r="BB13" s="37">
        <v>54</v>
      </c>
      <c r="BC13" s="37">
        <v>55</v>
      </c>
      <c r="BD13" s="37">
        <v>56</v>
      </c>
      <c r="BE13" s="37">
        <v>57</v>
      </c>
      <c r="BF13" s="37">
        <v>58</v>
      </c>
      <c r="BG13" s="37">
        <v>59</v>
      </c>
      <c r="BH13" s="37">
        <v>60</v>
      </c>
      <c r="BI13" s="37">
        <v>61</v>
      </c>
      <c r="BJ13" s="37">
        <v>62</v>
      </c>
      <c r="BK13" s="37">
        <v>63</v>
      </c>
      <c r="BL13" s="37">
        <v>64</v>
      </c>
      <c r="BM13" s="37">
        <v>65</v>
      </c>
      <c r="BN13" s="37">
        <v>66</v>
      </c>
      <c r="BO13" s="37">
        <v>67</v>
      </c>
      <c r="BP13" s="37">
        <v>68</v>
      </c>
      <c r="BQ13" s="37">
        <v>69</v>
      </c>
      <c r="BR13" s="37">
        <v>70</v>
      </c>
      <c r="BS13" s="37">
        <v>71</v>
      </c>
      <c r="BT13" s="37">
        <v>72</v>
      </c>
      <c r="BU13" s="37">
        <v>73</v>
      </c>
      <c r="BV13" s="37">
        <v>74</v>
      </c>
      <c r="BW13" s="37">
        <v>75</v>
      </c>
      <c r="BX13" s="37">
        <v>76</v>
      </c>
      <c r="BY13" s="37">
        <v>77</v>
      </c>
      <c r="BZ13" s="37">
        <v>78</v>
      </c>
      <c r="CA13" s="37">
        <v>79</v>
      </c>
      <c r="CB13" s="37">
        <v>80</v>
      </c>
      <c r="CC13" s="37">
        <v>81</v>
      </c>
      <c r="CD13" s="37">
        <v>82</v>
      </c>
      <c r="CE13" s="37">
        <v>83</v>
      </c>
      <c r="CF13" s="37">
        <v>84</v>
      </c>
      <c r="CG13" s="37">
        <v>85</v>
      </c>
      <c r="CH13" s="37">
        <v>86</v>
      </c>
      <c r="CI13" s="37">
        <v>87</v>
      </c>
      <c r="CJ13" s="37">
        <v>88</v>
      </c>
      <c r="CK13" s="37">
        <v>89</v>
      </c>
      <c r="CL13" s="37">
        <v>90</v>
      </c>
      <c r="CM13" s="37">
        <v>91</v>
      </c>
      <c r="CN13" s="37">
        <v>92</v>
      </c>
      <c r="CO13" s="37">
        <v>93</v>
      </c>
      <c r="CP13" s="37">
        <v>94</v>
      </c>
      <c r="CQ13" s="37">
        <v>95</v>
      </c>
      <c r="CR13" s="37">
        <v>96</v>
      </c>
      <c r="CS13" s="37">
        <v>97</v>
      </c>
      <c r="CT13" s="37">
        <v>98</v>
      </c>
      <c r="CU13" s="37">
        <v>99</v>
      </c>
      <c r="CV13" s="37">
        <v>100</v>
      </c>
      <c r="CW13" s="37">
        <v>101</v>
      </c>
      <c r="CX13" s="37">
        <v>102</v>
      </c>
      <c r="CY13" s="37">
        <v>103</v>
      </c>
      <c r="CZ13" s="37">
        <v>104</v>
      </c>
      <c r="DA13" s="37">
        <v>105</v>
      </c>
      <c r="DB13" s="37">
        <v>106</v>
      </c>
      <c r="DC13" s="37">
        <v>107</v>
      </c>
      <c r="DD13" s="37">
        <v>108</v>
      </c>
      <c r="DE13" s="37">
        <v>109</v>
      </c>
      <c r="DF13" s="37">
        <v>110</v>
      </c>
      <c r="DG13" s="37">
        <v>111</v>
      </c>
      <c r="DH13" s="37">
        <v>112</v>
      </c>
      <c r="DI13" s="37">
        <v>113</v>
      </c>
      <c r="DJ13" s="37">
        <v>114</v>
      </c>
      <c r="DK13" s="37">
        <v>115</v>
      </c>
      <c r="DL13" s="37">
        <v>116</v>
      </c>
      <c r="DM13" s="37">
        <v>117</v>
      </c>
      <c r="DN13" s="37">
        <v>118</v>
      </c>
      <c r="DO13" s="37">
        <v>119</v>
      </c>
      <c r="DP13" s="37">
        <v>120</v>
      </c>
      <c r="DQ13" s="37">
        <v>121</v>
      </c>
      <c r="DR13" s="37">
        <v>122</v>
      </c>
      <c r="DS13" s="37">
        <v>123</v>
      </c>
      <c r="DT13" s="37">
        <v>124</v>
      </c>
      <c r="DU13" s="37">
        <v>125</v>
      </c>
      <c r="DV13" s="37">
        <v>126</v>
      </c>
      <c r="DW13" s="37">
        <v>127</v>
      </c>
      <c r="DX13" s="37">
        <v>128</v>
      </c>
      <c r="DY13" s="37">
        <v>129</v>
      </c>
      <c r="DZ13" s="37">
        <v>130</v>
      </c>
      <c r="EA13" s="37">
        <v>131</v>
      </c>
      <c r="EB13" s="37">
        <v>132</v>
      </c>
      <c r="EC13" s="37">
        <v>133</v>
      </c>
      <c r="ED13" s="37">
        <v>134</v>
      </c>
      <c r="EE13" s="37">
        <v>135</v>
      </c>
      <c r="EF13" s="37">
        <v>136</v>
      </c>
      <c r="EG13" s="37">
        <v>137</v>
      </c>
      <c r="EH13" s="37">
        <v>138</v>
      </c>
      <c r="EI13" s="37">
        <v>139</v>
      </c>
      <c r="EJ13" s="37">
        <v>140</v>
      </c>
      <c r="EK13" s="37">
        <v>141</v>
      </c>
      <c r="EL13" s="37">
        <v>142</v>
      </c>
      <c r="EM13" s="37">
        <v>143</v>
      </c>
      <c r="EN13" s="37">
        <v>144</v>
      </c>
      <c r="EO13" s="37">
        <v>145</v>
      </c>
      <c r="EP13" s="37">
        <v>146</v>
      </c>
      <c r="EQ13" s="37">
        <v>147</v>
      </c>
      <c r="ER13" s="37">
        <v>148</v>
      </c>
      <c r="ES13" s="37">
        <v>149</v>
      </c>
      <c r="ET13" s="37">
        <v>150</v>
      </c>
      <c r="EU13" s="37">
        <v>151</v>
      </c>
      <c r="EV13" s="37">
        <v>152</v>
      </c>
      <c r="EW13" s="37">
        <v>153</v>
      </c>
      <c r="EX13" s="37">
        <v>154</v>
      </c>
      <c r="EY13" s="37">
        <v>155</v>
      </c>
      <c r="EZ13" s="37">
        <v>156</v>
      </c>
      <c r="FA13" s="37">
        <v>157</v>
      </c>
      <c r="FB13" s="37">
        <v>158</v>
      </c>
      <c r="FC13" s="37">
        <v>159</v>
      </c>
      <c r="FD13" s="37">
        <v>160</v>
      </c>
      <c r="FE13" s="37">
        <v>161</v>
      </c>
      <c r="FF13" s="37">
        <v>162</v>
      </c>
      <c r="FG13" s="37">
        <v>163</v>
      </c>
      <c r="FH13" s="37">
        <v>164</v>
      </c>
      <c r="FI13" s="37">
        <v>165</v>
      </c>
      <c r="FJ13" s="37">
        <v>166</v>
      </c>
      <c r="FK13" s="37">
        <v>167</v>
      </c>
      <c r="FL13" s="37">
        <v>168</v>
      </c>
      <c r="FM13" s="37">
        <v>169</v>
      </c>
      <c r="FN13" s="37">
        <v>170</v>
      </c>
      <c r="FO13" s="37">
        <v>171</v>
      </c>
      <c r="FP13" s="37">
        <v>172</v>
      </c>
      <c r="FQ13" s="37">
        <v>173</v>
      </c>
      <c r="FR13" s="37">
        <v>174</v>
      </c>
      <c r="FS13" s="37">
        <v>175</v>
      </c>
      <c r="FT13" s="37">
        <v>176</v>
      </c>
      <c r="FU13" s="37">
        <v>177</v>
      </c>
      <c r="FV13" s="37">
        <v>178</v>
      </c>
      <c r="FW13" s="37">
        <v>179</v>
      </c>
      <c r="FX13" s="37">
        <v>180</v>
      </c>
      <c r="FY13" s="37">
        <v>181</v>
      </c>
      <c r="FZ13" s="37">
        <v>182</v>
      </c>
      <c r="GA13" s="37">
        <v>183</v>
      </c>
      <c r="GB13" s="37">
        <v>184</v>
      </c>
      <c r="GC13" s="37">
        <v>185</v>
      </c>
      <c r="GD13" s="37">
        <v>186</v>
      </c>
      <c r="GE13" s="37">
        <v>187</v>
      </c>
      <c r="GF13" s="37">
        <v>188</v>
      </c>
      <c r="GG13" s="37">
        <v>189</v>
      </c>
      <c r="GH13" s="37">
        <v>190</v>
      </c>
      <c r="GI13" s="37">
        <v>191</v>
      </c>
      <c r="GJ13" s="37">
        <v>192</v>
      </c>
      <c r="GK13" s="37">
        <v>193</v>
      </c>
      <c r="GL13" s="37">
        <v>194</v>
      </c>
      <c r="GM13" s="37">
        <v>195</v>
      </c>
      <c r="GN13" s="37">
        <v>196</v>
      </c>
      <c r="GO13" s="37">
        <v>197</v>
      </c>
      <c r="GP13" s="37">
        <v>198</v>
      </c>
      <c r="GQ13" s="37">
        <v>199</v>
      </c>
      <c r="GR13" s="37">
        <v>200</v>
      </c>
      <c r="GS13" s="37">
        <v>201</v>
      </c>
      <c r="GT13" s="37">
        <v>202</v>
      </c>
      <c r="GU13" s="37">
        <v>203</v>
      </c>
      <c r="GV13" s="37">
        <v>204</v>
      </c>
      <c r="GW13" s="37">
        <v>205</v>
      </c>
      <c r="GX13" s="37">
        <v>206</v>
      </c>
      <c r="GY13" s="37">
        <v>207</v>
      </c>
      <c r="GZ13" s="37">
        <v>208</v>
      </c>
      <c r="HA13" s="37">
        <v>209</v>
      </c>
      <c r="HB13" s="37">
        <v>210</v>
      </c>
      <c r="HC13" s="37">
        <v>211</v>
      </c>
      <c r="HD13" s="37">
        <v>212</v>
      </c>
      <c r="HE13" s="37">
        <v>213</v>
      </c>
      <c r="HF13" s="37">
        <v>214</v>
      </c>
      <c r="HG13" s="37">
        <v>215</v>
      </c>
      <c r="HH13" s="37">
        <v>216</v>
      </c>
      <c r="HI13" s="37">
        <v>217</v>
      </c>
      <c r="HJ13" s="37">
        <v>218</v>
      </c>
      <c r="HK13" s="37">
        <v>219</v>
      </c>
      <c r="HL13" s="37">
        <v>220</v>
      </c>
      <c r="HM13" s="37">
        <v>221</v>
      </c>
      <c r="HN13" s="37">
        <v>222</v>
      </c>
      <c r="HO13" s="37">
        <v>223</v>
      </c>
      <c r="HP13" s="37">
        <v>224</v>
      </c>
      <c r="HQ13" s="37">
        <v>225</v>
      </c>
      <c r="HR13" s="37">
        <v>226</v>
      </c>
      <c r="HS13" s="37">
        <v>227</v>
      </c>
      <c r="HT13" s="37">
        <v>228</v>
      </c>
      <c r="HU13" s="37">
        <v>229</v>
      </c>
      <c r="HV13" s="37">
        <v>230</v>
      </c>
      <c r="HW13" s="37">
        <v>231</v>
      </c>
      <c r="HX13" s="37">
        <v>232</v>
      </c>
      <c r="HY13" s="37">
        <v>233</v>
      </c>
      <c r="HZ13" s="37">
        <v>234</v>
      </c>
      <c r="IA13" s="37">
        <v>235</v>
      </c>
      <c r="IB13" s="37">
        <v>236</v>
      </c>
      <c r="IC13" s="37">
        <v>237</v>
      </c>
      <c r="ID13" s="37">
        <v>238</v>
      </c>
      <c r="IE13" s="37">
        <v>239</v>
      </c>
      <c r="IF13" s="37">
        <v>240</v>
      </c>
      <c r="IG13" s="37">
        <v>241</v>
      </c>
      <c r="IH13" s="37">
        <v>242</v>
      </c>
      <c r="II13" s="37">
        <v>243</v>
      </c>
      <c r="IJ13" s="37">
        <v>244</v>
      </c>
      <c r="IK13" s="37">
        <v>245</v>
      </c>
      <c r="IL13" s="37">
        <v>246</v>
      </c>
      <c r="IM13" s="37">
        <v>247</v>
      </c>
      <c r="IN13" s="37">
        <v>248</v>
      </c>
      <c r="IO13" s="37">
        <v>249</v>
      </c>
      <c r="IP13" s="37">
        <v>250</v>
      </c>
    </row>
    <row r="14" spans="1:250" ht="12.75" hidden="1">
      <c r="A14" s="37">
        <v>1</v>
      </c>
      <c r="B14" s="38">
        <f>(B2+B3)/2</f>
        <v>1476</v>
      </c>
      <c r="C14" s="38">
        <f aca="true" t="shared" si="30" ref="C14:BM14">(C2+C3)/2</f>
        <v>2214</v>
      </c>
      <c r="D14" s="38">
        <f t="shared" si="30"/>
        <v>2952</v>
      </c>
      <c r="E14" s="38">
        <f t="shared" si="30"/>
        <v>3690</v>
      </c>
      <c r="F14" s="38">
        <f t="shared" si="30"/>
        <v>4428</v>
      </c>
      <c r="G14" s="38">
        <f t="shared" si="30"/>
        <v>5166.000000000001</v>
      </c>
      <c r="H14" s="38">
        <f t="shared" si="30"/>
        <v>5904</v>
      </c>
      <c r="I14" s="38">
        <f t="shared" si="30"/>
        <v>6642</v>
      </c>
      <c r="J14" s="38">
        <f t="shared" si="30"/>
        <v>7380</v>
      </c>
      <c r="K14" s="38">
        <f t="shared" si="30"/>
        <v>8118</v>
      </c>
      <c r="L14" s="38">
        <f t="shared" si="30"/>
        <v>8856</v>
      </c>
      <c r="M14" s="38">
        <f t="shared" si="30"/>
        <v>9594</v>
      </c>
      <c r="N14" s="38">
        <f t="shared" si="30"/>
        <v>10332.000000000002</v>
      </c>
      <c r="O14" s="38">
        <f t="shared" si="30"/>
        <v>11070</v>
      </c>
      <c r="P14" s="38">
        <f t="shared" si="30"/>
        <v>11808</v>
      </c>
      <c r="Q14" s="38">
        <f t="shared" si="30"/>
        <v>12546</v>
      </c>
      <c r="R14" s="38">
        <f t="shared" si="30"/>
        <v>13284</v>
      </c>
      <c r="S14" s="38">
        <f t="shared" si="30"/>
        <v>14022</v>
      </c>
      <c r="T14" s="38">
        <f t="shared" si="30"/>
        <v>14760</v>
      </c>
      <c r="U14" s="38">
        <f t="shared" si="30"/>
        <v>15498</v>
      </c>
      <c r="V14" s="38">
        <f t="shared" si="30"/>
        <v>16236</v>
      </c>
      <c r="W14" s="38">
        <f t="shared" si="30"/>
        <v>16974</v>
      </c>
      <c r="X14" s="38">
        <f t="shared" si="30"/>
        <v>17712</v>
      </c>
      <c r="Y14" s="38">
        <f t="shared" si="30"/>
        <v>18450</v>
      </c>
      <c r="Z14" s="38">
        <f t="shared" si="30"/>
        <v>19188</v>
      </c>
      <c r="AA14" s="38">
        <f t="shared" si="30"/>
        <v>19926</v>
      </c>
      <c r="AB14" s="38">
        <f t="shared" si="30"/>
        <v>20664.000000000004</v>
      </c>
      <c r="AC14" s="38">
        <f t="shared" si="30"/>
        <v>21402</v>
      </c>
      <c r="AD14" s="38">
        <f t="shared" si="30"/>
        <v>22125</v>
      </c>
      <c r="AE14" s="38">
        <f t="shared" si="30"/>
        <v>22878</v>
      </c>
      <c r="AF14" s="38">
        <f t="shared" si="30"/>
        <v>23616</v>
      </c>
      <c r="AG14" s="38">
        <f t="shared" si="30"/>
        <v>24354</v>
      </c>
      <c r="AH14" s="38">
        <f t="shared" si="30"/>
        <v>25092</v>
      </c>
      <c r="AI14" s="38">
        <f t="shared" si="30"/>
        <v>25830</v>
      </c>
      <c r="AJ14" s="38">
        <f t="shared" si="30"/>
        <v>26568</v>
      </c>
      <c r="AK14" s="38">
        <f t="shared" si="30"/>
        <v>27306</v>
      </c>
      <c r="AL14" s="38">
        <f t="shared" si="30"/>
        <v>28044</v>
      </c>
      <c r="AM14" s="38">
        <f t="shared" si="30"/>
        <v>28782</v>
      </c>
      <c r="AN14" s="38">
        <f t="shared" si="30"/>
        <v>29520</v>
      </c>
      <c r="AO14" s="38">
        <f t="shared" si="30"/>
        <v>30258</v>
      </c>
      <c r="AP14" s="38">
        <f t="shared" si="30"/>
        <v>30996</v>
      </c>
      <c r="AQ14" s="38">
        <f t="shared" si="30"/>
        <v>31734</v>
      </c>
      <c r="AR14" s="38">
        <f t="shared" si="30"/>
        <v>32472</v>
      </c>
      <c r="AS14" s="38">
        <f t="shared" si="30"/>
        <v>33210</v>
      </c>
      <c r="AT14" s="38">
        <f t="shared" si="30"/>
        <v>33948</v>
      </c>
      <c r="AU14" s="38">
        <f t="shared" si="30"/>
        <v>34686</v>
      </c>
      <c r="AV14" s="38">
        <f t="shared" si="30"/>
        <v>35424</v>
      </c>
      <c r="AW14" s="38">
        <f t="shared" si="30"/>
        <v>36162</v>
      </c>
      <c r="AX14" s="38">
        <f t="shared" si="30"/>
        <v>36900</v>
      </c>
      <c r="AY14" s="38">
        <f t="shared" si="30"/>
        <v>37638</v>
      </c>
      <c r="AZ14" s="38">
        <f t="shared" si="30"/>
        <v>38376</v>
      </c>
      <c r="BA14" s="38">
        <f t="shared" si="30"/>
        <v>39114</v>
      </c>
      <c r="BB14" s="38">
        <f t="shared" si="30"/>
        <v>39852</v>
      </c>
      <c r="BC14" s="38">
        <f t="shared" si="30"/>
        <v>40590</v>
      </c>
      <c r="BD14" s="38">
        <f t="shared" si="30"/>
        <v>41328.00000000001</v>
      </c>
      <c r="BE14" s="38">
        <f t="shared" si="30"/>
        <v>42066</v>
      </c>
      <c r="BF14" s="38">
        <f t="shared" si="30"/>
        <v>42804</v>
      </c>
      <c r="BG14" s="38">
        <f t="shared" si="30"/>
        <v>43542</v>
      </c>
      <c r="BH14" s="38">
        <f t="shared" si="30"/>
        <v>44280</v>
      </c>
      <c r="BI14" s="38">
        <f t="shared" si="30"/>
        <v>45018</v>
      </c>
      <c r="BJ14" s="38">
        <f t="shared" si="30"/>
        <v>45756</v>
      </c>
      <c r="BK14" s="38">
        <f t="shared" si="30"/>
        <v>46494</v>
      </c>
      <c r="BL14" s="38">
        <f t="shared" si="30"/>
        <v>47232</v>
      </c>
      <c r="BM14" s="38">
        <f t="shared" si="30"/>
        <v>47970</v>
      </c>
      <c r="BN14" s="38">
        <f aca="true" t="shared" si="31" ref="BN14:DY14">(BN2+BN3)/2</f>
        <v>48708</v>
      </c>
      <c r="BO14" s="38">
        <f t="shared" si="31"/>
        <v>49446</v>
      </c>
      <c r="BP14" s="38">
        <f t="shared" si="31"/>
        <v>50184</v>
      </c>
      <c r="BQ14" s="38">
        <f t="shared" si="31"/>
        <v>50921.99999999999</v>
      </c>
      <c r="BR14" s="38">
        <f t="shared" si="31"/>
        <v>51660</v>
      </c>
      <c r="BS14" s="38">
        <f t="shared" si="31"/>
        <v>52398</v>
      </c>
      <c r="BT14" s="38">
        <f t="shared" si="31"/>
        <v>53136</v>
      </c>
      <c r="BU14" s="38">
        <f t="shared" si="31"/>
        <v>53874</v>
      </c>
      <c r="BV14" s="38">
        <f t="shared" si="31"/>
        <v>54612</v>
      </c>
      <c r="BW14" s="38">
        <f t="shared" si="31"/>
        <v>55350</v>
      </c>
      <c r="BX14" s="38">
        <f t="shared" si="31"/>
        <v>56088</v>
      </c>
      <c r="BY14" s="38">
        <f t="shared" si="31"/>
        <v>56826</v>
      </c>
      <c r="BZ14" s="38">
        <f t="shared" si="31"/>
        <v>57564</v>
      </c>
      <c r="CA14" s="38">
        <f t="shared" si="31"/>
        <v>58302</v>
      </c>
      <c r="CB14" s="38">
        <f t="shared" si="31"/>
        <v>59040</v>
      </c>
      <c r="CC14" s="38">
        <f t="shared" si="31"/>
        <v>59778.00000000001</v>
      </c>
      <c r="CD14" s="38">
        <f t="shared" si="31"/>
        <v>60516</v>
      </c>
      <c r="CE14" s="38">
        <f t="shared" si="31"/>
        <v>61254</v>
      </c>
      <c r="CF14" s="38">
        <f t="shared" si="31"/>
        <v>61992</v>
      </c>
      <c r="CG14" s="38">
        <f t="shared" si="31"/>
        <v>62730</v>
      </c>
      <c r="CH14" s="38">
        <f t="shared" si="31"/>
        <v>63468</v>
      </c>
      <c r="CI14" s="38">
        <f t="shared" si="31"/>
        <v>64206</v>
      </c>
      <c r="CJ14" s="38">
        <f t="shared" si="31"/>
        <v>64944</v>
      </c>
      <c r="CK14" s="38">
        <f t="shared" si="31"/>
        <v>65682</v>
      </c>
      <c r="CL14" s="38">
        <f t="shared" si="31"/>
        <v>66420</v>
      </c>
      <c r="CM14" s="38">
        <f t="shared" si="31"/>
        <v>67158</v>
      </c>
      <c r="CN14" s="38">
        <f t="shared" si="31"/>
        <v>67896</v>
      </c>
      <c r="CO14" s="38">
        <f t="shared" si="31"/>
        <v>68634</v>
      </c>
      <c r="CP14" s="38">
        <f t="shared" si="31"/>
        <v>69372</v>
      </c>
      <c r="CQ14" s="38">
        <f t="shared" si="31"/>
        <v>70110</v>
      </c>
      <c r="CR14" s="38">
        <f t="shared" si="31"/>
        <v>70848</v>
      </c>
      <c r="CS14" s="38">
        <f t="shared" si="31"/>
        <v>71586</v>
      </c>
      <c r="CT14" s="38">
        <f t="shared" si="31"/>
        <v>72324</v>
      </c>
      <c r="CU14" s="38">
        <f t="shared" si="31"/>
        <v>73062</v>
      </c>
      <c r="CV14" s="38">
        <f t="shared" si="31"/>
        <v>73800</v>
      </c>
      <c r="CW14" s="38">
        <f t="shared" si="31"/>
        <v>74538</v>
      </c>
      <c r="CX14" s="38">
        <f t="shared" si="31"/>
        <v>75276</v>
      </c>
      <c r="CY14" s="38">
        <f t="shared" si="31"/>
        <v>76014</v>
      </c>
      <c r="CZ14" s="38">
        <f t="shared" si="31"/>
        <v>76752</v>
      </c>
      <c r="DA14" s="38">
        <f t="shared" si="31"/>
        <v>77490</v>
      </c>
      <c r="DB14" s="38">
        <f t="shared" si="31"/>
        <v>78228</v>
      </c>
      <c r="DC14" s="38">
        <f t="shared" si="31"/>
        <v>78966</v>
      </c>
      <c r="DD14" s="38">
        <f t="shared" si="31"/>
        <v>79704</v>
      </c>
      <c r="DE14" s="38">
        <f t="shared" si="31"/>
        <v>80442</v>
      </c>
      <c r="DF14" s="38">
        <f t="shared" si="31"/>
        <v>81180</v>
      </c>
      <c r="DG14" s="38">
        <f t="shared" si="31"/>
        <v>81918</v>
      </c>
      <c r="DH14" s="38">
        <f t="shared" si="31"/>
        <v>82656.00000000001</v>
      </c>
      <c r="DI14" s="38">
        <f t="shared" si="31"/>
        <v>83393.99999999999</v>
      </c>
      <c r="DJ14" s="38">
        <f t="shared" si="31"/>
        <v>84132</v>
      </c>
      <c r="DK14" s="38">
        <f t="shared" si="31"/>
        <v>84870</v>
      </c>
      <c r="DL14" s="38">
        <f t="shared" si="31"/>
        <v>85608</v>
      </c>
      <c r="DM14" s="38">
        <f t="shared" si="31"/>
        <v>86346</v>
      </c>
      <c r="DN14" s="38">
        <f t="shared" si="31"/>
        <v>87084</v>
      </c>
      <c r="DO14" s="38">
        <f t="shared" si="31"/>
        <v>87822</v>
      </c>
      <c r="DP14" s="38">
        <f t="shared" si="31"/>
        <v>88560</v>
      </c>
      <c r="DQ14" s="38">
        <f t="shared" si="31"/>
        <v>89298</v>
      </c>
      <c r="DR14" s="38">
        <f t="shared" si="31"/>
        <v>90036</v>
      </c>
      <c r="DS14" s="38">
        <f t="shared" si="31"/>
        <v>90774</v>
      </c>
      <c r="DT14" s="38">
        <f t="shared" si="31"/>
        <v>91512</v>
      </c>
      <c r="DU14" s="38">
        <f t="shared" si="31"/>
        <v>92250</v>
      </c>
      <c r="DV14" s="38">
        <f t="shared" si="31"/>
        <v>92988</v>
      </c>
      <c r="DW14" s="38">
        <f t="shared" si="31"/>
        <v>93726</v>
      </c>
      <c r="DX14" s="38">
        <f t="shared" si="31"/>
        <v>94464</v>
      </c>
      <c r="DY14" s="38">
        <f t="shared" si="31"/>
        <v>95202</v>
      </c>
      <c r="DZ14" s="38">
        <f aca="true" t="shared" si="32" ref="DZ14:GK14">(DZ2+DZ3)/2</f>
        <v>95940</v>
      </c>
      <c r="EA14" s="38">
        <f t="shared" si="32"/>
        <v>96678</v>
      </c>
      <c r="EB14" s="38">
        <f t="shared" si="32"/>
        <v>97416</v>
      </c>
      <c r="EC14" s="38">
        <f t="shared" si="32"/>
        <v>98154</v>
      </c>
      <c r="ED14" s="38">
        <f t="shared" si="32"/>
        <v>98892</v>
      </c>
      <c r="EE14" s="38">
        <f t="shared" si="32"/>
        <v>99630</v>
      </c>
      <c r="EF14" s="38">
        <f t="shared" si="32"/>
        <v>100368</v>
      </c>
      <c r="EG14" s="38">
        <f t="shared" si="32"/>
        <v>101106.00000000001</v>
      </c>
      <c r="EH14" s="38">
        <f t="shared" si="32"/>
        <v>101843.99999999999</v>
      </c>
      <c r="EI14" s="38">
        <f t="shared" si="32"/>
        <v>102582</v>
      </c>
      <c r="EJ14" s="38">
        <f t="shared" si="32"/>
        <v>103320</v>
      </c>
      <c r="EK14" s="38">
        <f t="shared" si="32"/>
        <v>104058</v>
      </c>
      <c r="EL14" s="38">
        <f t="shared" si="32"/>
        <v>104796</v>
      </c>
      <c r="EM14" s="38">
        <f t="shared" si="32"/>
        <v>105534</v>
      </c>
      <c r="EN14" s="38">
        <f t="shared" si="32"/>
        <v>106272</v>
      </c>
      <c r="EO14" s="38">
        <f t="shared" si="32"/>
        <v>107010</v>
      </c>
      <c r="EP14" s="38">
        <f t="shared" si="32"/>
        <v>107748</v>
      </c>
      <c r="EQ14" s="38">
        <f t="shared" si="32"/>
        <v>108486</v>
      </c>
      <c r="ER14" s="38">
        <f t="shared" si="32"/>
        <v>109224</v>
      </c>
      <c r="ES14" s="38">
        <f t="shared" si="32"/>
        <v>109962</v>
      </c>
      <c r="ET14" s="38">
        <f t="shared" si="32"/>
        <v>110700</v>
      </c>
      <c r="EU14" s="38">
        <f t="shared" si="32"/>
        <v>111438</v>
      </c>
      <c r="EV14" s="38">
        <f t="shared" si="32"/>
        <v>112176</v>
      </c>
      <c r="EW14" s="38">
        <f t="shared" si="32"/>
        <v>112914</v>
      </c>
      <c r="EX14" s="38">
        <f t="shared" si="32"/>
        <v>113652</v>
      </c>
      <c r="EY14" s="38">
        <f t="shared" si="32"/>
        <v>114390</v>
      </c>
      <c r="EZ14" s="38">
        <f t="shared" si="32"/>
        <v>115128</v>
      </c>
      <c r="FA14" s="38">
        <f t="shared" si="32"/>
        <v>115866</v>
      </c>
      <c r="FB14" s="38">
        <f t="shared" si="32"/>
        <v>116604</v>
      </c>
      <c r="FC14" s="38">
        <f t="shared" si="32"/>
        <v>117342</v>
      </c>
      <c r="FD14" s="38">
        <f t="shared" si="32"/>
        <v>118080</v>
      </c>
      <c r="FE14" s="38">
        <f t="shared" si="32"/>
        <v>118818</v>
      </c>
      <c r="FF14" s="38">
        <f t="shared" si="32"/>
        <v>119556.00000000001</v>
      </c>
      <c r="FG14" s="38">
        <f t="shared" si="32"/>
        <v>120293.99999999999</v>
      </c>
      <c r="FH14" s="38">
        <f t="shared" si="32"/>
        <v>121032</v>
      </c>
      <c r="FI14" s="38">
        <f t="shared" si="32"/>
        <v>121770</v>
      </c>
      <c r="FJ14" s="38">
        <f t="shared" si="32"/>
        <v>122508</v>
      </c>
      <c r="FK14" s="38">
        <f t="shared" si="32"/>
        <v>123246</v>
      </c>
      <c r="FL14" s="38">
        <f t="shared" si="32"/>
        <v>123984</v>
      </c>
      <c r="FM14" s="38">
        <f t="shared" si="32"/>
        <v>124722</v>
      </c>
      <c r="FN14" s="38">
        <f t="shared" si="32"/>
        <v>125460</v>
      </c>
      <c r="FO14" s="38">
        <f t="shared" si="32"/>
        <v>126198</v>
      </c>
      <c r="FP14" s="38">
        <f t="shared" si="32"/>
        <v>126936</v>
      </c>
      <c r="FQ14" s="38">
        <f t="shared" si="32"/>
        <v>127674</v>
      </c>
      <c r="FR14" s="38">
        <f t="shared" si="32"/>
        <v>128412</v>
      </c>
      <c r="FS14" s="38">
        <f t="shared" si="32"/>
        <v>129150</v>
      </c>
      <c r="FT14" s="38">
        <f t="shared" si="32"/>
        <v>129888</v>
      </c>
      <c r="FU14" s="38">
        <f t="shared" si="32"/>
        <v>130626</v>
      </c>
      <c r="FV14" s="38">
        <f t="shared" si="32"/>
        <v>131364</v>
      </c>
      <c r="FW14" s="38">
        <f t="shared" si="32"/>
        <v>132102</v>
      </c>
      <c r="FX14" s="38">
        <f t="shared" si="32"/>
        <v>132840</v>
      </c>
      <c r="FY14" s="38">
        <f t="shared" si="32"/>
        <v>133578</v>
      </c>
      <c r="FZ14" s="38">
        <f t="shared" si="32"/>
        <v>134316</v>
      </c>
      <c r="GA14" s="38">
        <f t="shared" si="32"/>
        <v>135054</v>
      </c>
      <c r="GB14" s="38">
        <f t="shared" si="32"/>
        <v>135792</v>
      </c>
      <c r="GC14" s="38">
        <f t="shared" si="32"/>
        <v>136530</v>
      </c>
      <c r="GD14" s="38">
        <f t="shared" si="32"/>
        <v>137268</v>
      </c>
      <c r="GE14" s="38">
        <f t="shared" si="32"/>
        <v>138006</v>
      </c>
      <c r="GF14" s="38">
        <f t="shared" si="32"/>
        <v>138744</v>
      </c>
      <c r="GG14" s="38">
        <f t="shared" si="32"/>
        <v>139482</v>
      </c>
      <c r="GH14" s="38">
        <f t="shared" si="32"/>
        <v>140220</v>
      </c>
      <c r="GI14" s="38">
        <f t="shared" si="32"/>
        <v>140958</v>
      </c>
      <c r="GJ14" s="38">
        <f t="shared" si="32"/>
        <v>141696</v>
      </c>
      <c r="GK14" s="38">
        <f t="shared" si="32"/>
        <v>142434</v>
      </c>
      <c r="GL14" s="38">
        <f aca="true" t="shared" si="33" ref="GL14:IP14">(GL2+GL3)/2</f>
        <v>143172</v>
      </c>
      <c r="GM14" s="38">
        <f t="shared" si="33"/>
        <v>143910</v>
      </c>
      <c r="GN14" s="38">
        <f t="shared" si="33"/>
        <v>144648</v>
      </c>
      <c r="GO14" s="38">
        <f t="shared" si="33"/>
        <v>145386</v>
      </c>
      <c r="GP14" s="38">
        <f t="shared" si="33"/>
        <v>146124</v>
      </c>
      <c r="GQ14" s="38">
        <f t="shared" si="33"/>
        <v>146862</v>
      </c>
      <c r="GR14" s="38">
        <f t="shared" si="33"/>
        <v>147600</v>
      </c>
      <c r="GS14" s="38">
        <f t="shared" si="33"/>
        <v>148337.99999999997</v>
      </c>
      <c r="GT14" s="38">
        <f t="shared" si="33"/>
        <v>149076</v>
      </c>
      <c r="GU14" s="38">
        <f t="shared" si="33"/>
        <v>149814</v>
      </c>
      <c r="GV14" s="38">
        <f t="shared" si="33"/>
        <v>150552</v>
      </c>
      <c r="GW14" s="38">
        <f t="shared" si="33"/>
        <v>151290</v>
      </c>
      <c r="GX14" s="38">
        <f t="shared" si="33"/>
        <v>152028</v>
      </c>
      <c r="GY14" s="38">
        <f t="shared" si="33"/>
        <v>152766</v>
      </c>
      <c r="GZ14" s="38">
        <f t="shared" si="33"/>
        <v>153504</v>
      </c>
      <c r="HA14" s="38">
        <f t="shared" si="33"/>
        <v>154242</v>
      </c>
      <c r="HB14" s="38">
        <f t="shared" si="33"/>
        <v>154980</v>
      </c>
      <c r="HC14" s="38">
        <f t="shared" si="33"/>
        <v>155718</v>
      </c>
      <c r="HD14" s="38">
        <f t="shared" si="33"/>
        <v>156456</v>
      </c>
      <c r="HE14" s="38">
        <f t="shared" si="33"/>
        <v>157194</v>
      </c>
      <c r="HF14" s="38">
        <f t="shared" si="33"/>
        <v>157932</v>
      </c>
      <c r="HG14" s="38">
        <f t="shared" si="33"/>
        <v>158670</v>
      </c>
      <c r="HH14" s="38">
        <f t="shared" si="33"/>
        <v>159408</v>
      </c>
      <c r="HI14" s="38">
        <f t="shared" si="33"/>
        <v>160146</v>
      </c>
      <c r="HJ14" s="38">
        <f t="shared" si="33"/>
        <v>160884</v>
      </c>
      <c r="HK14" s="38">
        <f t="shared" si="33"/>
        <v>161622</v>
      </c>
      <c r="HL14" s="38">
        <f t="shared" si="33"/>
        <v>162360</v>
      </c>
      <c r="HM14" s="38">
        <f t="shared" si="33"/>
        <v>163098</v>
      </c>
      <c r="HN14" s="38">
        <f t="shared" si="33"/>
        <v>163836</v>
      </c>
      <c r="HO14" s="38">
        <f t="shared" si="33"/>
        <v>164574</v>
      </c>
      <c r="HP14" s="38">
        <f t="shared" si="33"/>
        <v>165312.00000000003</v>
      </c>
      <c r="HQ14" s="38">
        <f t="shared" si="33"/>
        <v>166050</v>
      </c>
      <c r="HR14" s="38">
        <f t="shared" si="33"/>
        <v>166787.99999999997</v>
      </c>
      <c r="HS14" s="38">
        <f t="shared" si="33"/>
        <v>167526</v>
      </c>
      <c r="HT14" s="38">
        <f t="shared" si="33"/>
        <v>168264</v>
      </c>
      <c r="HU14" s="38">
        <f t="shared" si="33"/>
        <v>169002</v>
      </c>
      <c r="HV14" s="38">
        <f t="shared" si="33"/>
        <v>169740</v>
      </c>
      <c r="HW14" s="38">
        <f t="shared" si="33"/>
        <v>170478</v>
      </c>
      <c r="HX14" s="38">
        <f t="shared" si="33"/>
        <v>171216</v>
      </c>
      <c r="HY14" s="38">
        <f t="shared" si="33"/>
        <v>171954</v>
      </c>
      <c r="HZ14" s="38">
        <f t="shared" si="33"/>
        <v>172692</v>
      </c>
      <c r="IA14" s="38">
        <f t="shared" si="33"/>
        <v>173430</v>
      </c>
      <c r="IB14" s="38">
        <f t="shared" si="33"/>
        <v>174168</v>
      </c>
      <c r="IC14" s="38">
        <f t="shared" si="33"/>
        <v>174906</v>
      </c>
      <c r="ID14" s="38">
        <f t="shared" si="33"/>
        <v>175644</v>
      </c>
      <c r="IE14" s="38">
        <f t="shared" si="33"/>
        <v>176382</v>
      </c>
      <c r="IF14" s="38">
        <f t="shared" si="33"/>
        <v>177120</v>
      </c>
      <c r="IG14" s="38">
        <f t="shared" si="33"/>
        <v>177858</v>
      </c>
      <c r="IH14" s="38">
        <f t="shared" si="33"/>
        <v>178596</v>
      </c>
      <c r="II14" s="38">
        <f t="shared" si="33"/>
        <v>179334</v>
      </c>
      <c r="IJ14" s="38">
        <f t="shared" si="33"/>
        <v>180072</v>
      </c>
      <c r="IK14" s="38">
        <f t="shared" si="33"/>
        <v>180810</v>
      </c>
      <c r="IL14" s="38">
        <f t="shared" si="33"/>
        <v>181548</v>
      </c>
      <c r="IM14" s="38">
        <f t="shared" si="33"/>
        <v>182286</v>
      </c>
      <c r="IN14" s="38">
        <f t="shared" si="33"/>
        <v>183024</v>
      </c>
      <c r="IO14" s="38">
        <f t="shared" si="33"/>
        <v>183762.00000000003</v>
      </c>
      <c r="IP14" s="38">
        <f t="shared" si="33"/>
        <v>184500</v>
      </c>
    </row>
    <row r="15" spans="1:250" ht="12.75" hidden="1">
      <c r="A15" s="37">
        <v>2</v>
      </c>
      <c r="B15" s="38">
        <f>B4</f>
        <v>1772</v>
      </c>
      <c r="C15" s="38">
        <f aca="true" t="shared" si="34" ref="C15:BM15">C4</f>
        <v>2658</v>
      </c>
      <c r="D15" s="38">
        <f t="shared" si="34"/>
        <v>3544</v>
      </c>
      <c r="E15" s="38">
        <f t="shared" si="34"/>
        <v>4430</v>
      </c>
      <c r="F15" s="38">
        <f t="shared" si="34"/>
        <v>5316</v>
      </c>
      <c r="G15" s="38">
        <f t="shared" si="34"/>
        <v>6202.000000000001</v>
      </c>
      <c r="H15" s="38">
        <f t="shared" si="34"/>
        <v>7088</v>
      </c>
      <c r="I15" s="38">
        <f t="shared" si="34"/>
        <v>7974</v>
      </c>
      <c r="J15" s="38">
        <f t="shared" si="34"/>
        <v>8860</v>
      </c>
      <c r="K15" s="38">
        <f t="shared" si="34"/>
        <v>9746</v>
      </c>
      <c r="L15" s="38">
        <f t="shared" si="34"/>
        <v>10632</v>
      </c>
      <c r="M15" s="38">
        <f t="shared" si="34"/>
        <v>11518</v>
      </c>
      <c r="N15" s="38">
        <f t="shared" si="34"/>
        <v>12404.000000000002</v>
      </c>
      <c r="O15" s="38">
        <f t="shared" si="34"/>
        <v>13290</v>
      </c>
      <c r="P15" s="38">
        <f t="shared" si="34"/>
        <v>14176</v>
      </c>
      <c r="Q15" s="38">
        <f t="shared" si="34"/>
        <v>15062.000000000002</v>
      </c>
      <c r="R15" s="38">
        <f t="shared" si="34"/>
        <v>15948</v>
      </c>
      <c r="S15" s="38">
        <f t="shared" si="34"/>
        <v>16834</v>
      </c>
      <c r="T15" s="38">
        <f t="shared" si="34"/>
        <v>17720</v>
      </c>
      <c r="U15" s="38">
        <f t="shared" si="34"/>
        <v>18606</v>
      </c>
      <c r="V15" s="38">
        <f t="shared" si="34"/>
        <v>19492</v>
      </c>
      <c r="W15" s="38">
        <f t="shared" si="34"/>
        <v>20378</v>
      </c>
      <c r="X15" s="38">
        <f t="shared" si="34"/>
        <v>21264</v>
      </c>
      <c r="Y15" s="38">
        <f t="shared" si="34"/>
        <v>22150</v>
      </c>
      <c r="Z15" s="38">
        <f t="shared" si="34"/>
        <v>23036</v>
      </c>
      <c r="AA15" s="38">
        <f t="shared" si="34"/>
        <v>23922</v>
      </c>
      <c r="AB15" s="38">
        <f t="shared" si="34"/>
        <v>24808.000000000004</v>
      </c>
      <c r="AC15" s="38">
        <f t="shared" si="34"/>
        <v>25694</v>
      </c>
      <c r="AD15" s="38">
        <f t="shared" si="34"/>
        <v>26550</v>
      </c>
      <c r="AE15" s="38">
        <f t="shared" si="34"/>
        <v>27466</v>
      </c>
      <c r="AF15" s="38">
        <f t="shared" si="34"/>
        <v>28352</v>
      </c>
      <c r="AG15" s="38">
        <f t="shared" si="34"/>
        <v>29238</v>
      </c>
      <c r="AH15" s="38">
        <f t="shared" si="34"/>
        <v>30124.000000000004</v>
      </c>
      <c r="AI15" s="38">
        <f t="shared" si="34"/>
        <v>31009.999999999996</v>
      </c>
      <c r="AJ15" s="38">
        <f t="shared" si="34"/>
        <v>31896</v>
      </c>
      <c r="AK15" s="38">
        <f t="shared" si="34"/>
        <v>32782</v>
      </c>
      <c r="AL15" s="38">
        <f t="shared" si="34"/>
        <v>33668</v>
      </c>
      <c r="AM15" s="38">
        <f t="shared" si="34"/>
        <v>34554</v>
      </c>
      <c r="AN15" s="38">
        <f t="shared" si="34"/>
        <v>35440</v>
      </c>
      <c r="AO15" s="38">
        <f t="shared" si="34"/>
        <v>36326</v>
      </c>
      <c r="AP15" s="38">
        <f t="shared" si="34"/>
        <v>37212</v>
      </c>
      <c r="AQ15" s="38">
        <f t="shared" si="34"/>
        <v>38098</v>
      </c>
      <c r="AR15" s="38">
        <f t="shared" si="34"/>
        <v>38984</v>
      </c>
      <c r="AS15" s="38">
        <f t="shared" si="34"/>
        <v>39870</v>
      </c>
      <c r="AT15" s="38">
        <f t="shared" si="34"/>
        <v>40756</v>
      </c>
      <c r="AU15" s="38">
        <f t="shared" si="34"/>
        <v>41642</v>
      </c>
      <c r="AV15" s="38">
        <f t="shared" si="34"/>
        <v>42528</v>
      </c>
      <c r="AW15" s="38">
        <f t="shared" si="34"/>
        <v>43414</v>
      </c>
      <c r="AX15" s="38">
        <f t="shared" si="34"/>
        <v>44300</v>
      </c>
      <c r="AY15" s="38">
        <f t="shared" si="34"/>
        <v>45186</v>
      </c>
      <c r="AZ15" s="38">
        <f t="shared" si="34"/>
        <v>46072</v>
      </c>
      <c r="BA15" s="38">
        <f t="shared" si="34"/>
        <v>46958</v>
      </c>
      <c r="BB15" s="38">
        <f t="shared" si="34"/>
        <v>47844</v>
      </c>
      <c r="BC15" s="38">
        <f t="shared" si="34"/>
        <v>48730.00000000001</v>
      </c>
      <c r="BD15" s="38">
        <f t="shared" si="34"/>
        <v>49616.00000000001</v>
      </c>
      <c r="BE15" s="38">
        <f t="shared" si="34"/>
        <v>50501.99999999999</v>
      </c>
      <c r="BF15" s="38">
        <f t="shared" si="34"/>
        <v>51388</v>
      </c>
      <c r="BG15" s="38">
        <f t="shared" si="34"/>
        <v>52274</v>
      </c>
      <c r="BH15" s="38">
        <f t="shared" si="34"/>
        <v>53160</v>
      </c>
      <c r="BI15" s="38">
        <f t="shared" si="34"/>
        <v>54046</v>
      </c>
      <c r="BJ15" s="38">
        <f t="shared" si="34"/>
        <v>54932</v>
      </c>
      <c r="BK15" s="38">
        <f t="shared" si="34"/>
        <v>55818</v>
      </c>
      <c r="BL15" s="38">
        <f t="shared" si="34"/>
        <v>56704</v>
      </c>
      <c r="BM15" s="38">
        <f t="shared" si="34"/>
        <v>57590</v>
      </c>
      <c r="BN15" s="38">
        <f aca="true" t="shared" si="35" ref="BN15:DY15">BN4</f>
        <v>58476</v>
      </c>
      <c r="BO15" s="38">
        <f t="shared" si="35"/>
        <v>59362</v>
      </c>
      <c r="BP15" s="38">
        <f t="shared" si="35"/>
        <v>60248.00000000001</v>
      </c>
      <c r="BQ15" s="38">
        <f t="shared" si="35"/>
        <v>61133.99999999999</v>
      </c>
      <c r="BR15" s="38">
        <f t="shared" si="35"/>
        <v>62019.99999999999</v>
      </c>
      <c r="BS15" s="38">
        <f t="shared" si="35"/>
        <v>62906</v>
      </c>
      <c r="BT15" s="38">
        <f t="shared" si="35"/>
        <v>63792</v>
      </c>
      <c r="BU15" s="38">
        <f t="shared" si="35"/>
        <v>64678</v>
      </c>
      <c r="BV15" s="38">
        <f t="shared" si="35"/>
        <v>65564</v>
      </c>
      <c r="BW15" s="38">
        <f t="shared" si="35"/>
        <v>66450</v>
      </c>
      <c r="BX15" s="38">
        <f t="shared" si="35"/>
        <v>67336</v>
      </c>
      <c r="BY15" s="38">
        <f t="shared" si="35"/>
        <v>68222</v>
      </c>
      <c r="BZ15" s="38">
        <f t="shared" si="35"/>
        <v>69108</v>
      </c>
      <c r="CA15" s="38">
        <f t="shared" si="35"/>
        <v>69994</v>
      </c>
      <c r="CB15" s="38">
        <f t="shared" si="35"/>
        <v>70880</v>
      </c>
      <c r="CC15" s="38">
        <f t="shared" si="35"/>
        <v>71766</v>
      </c>
      <c r="CD15" s="38">
        <f t="shared" si="35"/>
        <v>72652</v>
      </c>
      <c r="CE15" s="38">
        <f t="shared" si="35"/>
        <v>73538</v>
      </c>
      <c r="CF15" s="38">
        <f t="shared" si="35"/>
        <v>74424</v>
      </c>
      <c r="CG15" s="38">
        <f t="shared" si="35"/>
        <v>75310</v>
      </c>
      <c r="CH15" s="38">
        <f t="shared" si="35"/>
        <v>76196</v>
      </c>
      <c r="CI15" s="38">
        <f t="shared" si="35"/>
        <v>77082</v>
      </c>
      <c r="CJ15" s="38">
        <f t="shared" si="35"/>
        <v>77968</v>
      </c>
      <c r="CK15" s="38">
        <f t="shared" si="35"/>
        <v>78854</v>
      </c>
      <c r="CL15" s="38">
        <f t="shared" si="35"/>
        <v>79740</v>
      </c>
      <c r="CM15" s="38">
        <f t="shared" si="35"/>
        <v>80626</v>
      </c>
      <c r="CN15" s="38">
        <f t="shared" si="35"/>
        <v>81512</v>
      </c>
      <c r="CO15" s="38">
        <f t="shared" si="35"/>
        <v>82398</v>
      </c>
      <c r="CP15" s="38">
        <f t="shared" si="35"/>
        <v>83284</v>
      </c>
      <c r="CQ15" s="38">
        <f t="shared" si="35"/>
        <v>84170</v>
      </c>
      <c r="CR15" s="38">
        <f t="shared" si="35"/>
        <v>85056</v>
      </c>
      <c r="CS15" s="38">
        <f t="shared" si="35"/>
        <v>85942</v>
      </c>
      <c r="CT15" s="38">
        <f t="shared" si="35"/>
        <v>86828</v>
      </c>
      <c r="CU15" s="38">
        <f t="shared" si="35"/>
        <v>87714</v>
      </c>
      <c r="CV15" s="38">
        <f t="shared" si="35"/>
        <v>88600</v>
      </c>
      <c r="CW15" s="38">
        <f t="shared" si="35"/>
        <v>89486</v>
      </c>
      <c r="CX15" s="38">
        <f t="shared" si="35"/>
        <v>90372</v>
      </c>
      <c r="CY15" s="38">
        <f t="shared" si="35"/>
        <v>91258</v>
      </c>
      <c r="CZ15" s="38">
        <f t="shared" si="35"/>
        <v>92144</v>
      </c>
      <c r="DA15" s="38">
        <f t="shared" si="35"/>
        <v>93030</v>
      </c>
      <c r="DB15" s="38">
        <f t="shared" si="35"/>
        <v>93916</v>
      </c>
      <c r="DC15" s="38">
        <f t="shared" si="35"/>
        <v>94802</v>
      </c>
      <c r="DD15" s="38">
        <f t="shared" si="35"/>
        <v>95688</v>
      </c>
      <c r="DE15" s="38">
        <f t="shared" si="35"/>
        <v>96574</v>
      </c>
      <c r="DF15" s="38">
        <f t="shared" si="35"/>
        <v>97460.00000000001</v>
      </c>
      <c r="DG15" s="38">
        <f t="shared" si="35"/>
        <v>98346.00000000001</v>
      </c>
      <c r="DH15" s="38">
        <f t="shared" si="35"/>
        <v>99232.00000000001</v>
      </c>
      <c r="DI15" s="38">
        <f t="shared" si="35"/>
        <v>100117.99999999999</v>
      </c>
      <c r="DJ15" s="38">
        <f t="shared" si="35"/>
        <v>101003.99999999999</v>
      </c>
      <c r="DK15" s="38">
        <f t="shared" si="35"/>
        <v>101889.99999999999</v>
      </c>
      <c r="DL15" s="38">
        <f t="shared" si="35"/>
        <v>102776</v>
      </c>
      <c r="DM15" s="38">
        <f t="shared" si="35"/>
        <v>103662</v>
      </c>
      <c r="DN15" s="38">
        <f t="shared" si="35"/>
        <v>104548</v>
      </c>
      <c r="DO15" s="38">
        <f t="shared" si="35"/>
        <v>105434</v>
      </c>
      <c r="DP15" s="38">
        <f t="shared" si="35"/>
        <v>106320</v>
      </c>
      <c r="DQ15" s="38">
        <f t="shared" si="35"/>
        <v>107206</v>
      </c>
      <c r="DR15" s="38">
        <f t="shared" si="35"/>
        <v>108092</v>
      </c>
      <c r="DS15" s="38">
        <f t="shared" si="35"/>
        <v>108978</v>
      </c>
      <c r="DT15" s="38">
        <f t="shared" si="35"/>
        <v>109864</v>
      </c>
      <c r="DU15" s="38">
        <f t="shared" si="35"/>
        <v>110750</v>
      </c>
      <c r="DV15" s="38">
        <f t="shared" si="35"/>
        <v>111636</v>
      </c>
      <c r="DW15" s="38">
        <f t="shared" si="35"/>
        <v>112522</v>
      </c>
      <c r="DX15" s="38">
        <f t="shared" si="35"/>
        <v>113408</v>
      </c>
      <c r="DY15" s="38">
        <f t="shared" si="35"/>
        <v>114294</v>
      </c>
      <c r="DZ15" s="38">
        <f aca="true" t="shared" si="36" ref="DZ15:GK15">DZ4</f>
        <v>115180</v>
      </c>
      <c r="EA15" s="38">
        <f t="shared" si="36"/>
        <v>116066</v>
      </c>
      <c r="EB15" s="38">
        <f t="shared" si="36"/>
        <v>116952</v>
      </c>
      <c r="EC15" s="38">
        <f t="shared" si="36"/>
        <v>117838</v>
      </c>
      <c r="ED15" s="38">
        <f t="shared" si="36"/>
        <v>118724</v>
      </c>
      <c r="EE15" s="38">
        <f t="shared" si="36"/>
        <v>119610.00000000001</v>
      </c>
      <c r="EF15" s="38">
        <f t="shared" si="36"/>
        <v>120496.00000000001</v>
      </c>
      <c r="EG15" s="38">
        <f t="shared" si="36"/>
        <v>121382.00000000001</v>
      </c>
      <c r="EH15" s="38">
        <f t="shared" si="36"/>
        <v>122267.99999999999</v>
      </c>
      <c r="EI15" s="38">
        <f t="shared" si="36"/>
        <v>123153.99999999999</v>
      </c>
      <c r="EJ15" s="38">
        <f t="shared" si="36"/>
        <v>124039.99999999999</v>
      </c>
      <c r="EK15" s="38">
        <f t="shared" si="36"/>
        <v>124926</v>
      </c>
      <c r="EL15" s="38">
        <f t="shared" si="36"/>
        <v>125812</v>
      </c>
      <c r="EM15" s="38">
        <f t="shared" si="36"/>
        <v>126698</v>
      </c>
      <c r="EN15" s="38">
        <f t="shared" si="36"/>
        <v>127584</v>
      </c>
      <c r="EO15" s="38">
        <f t="shared" si="36"/>
        <v>128470</v>
      </c>
      <c r="EP15" s="38">
        <f t="shared" si="36"/>
        <v>129356</v>
      </c>
      <c r="EQ15" s="38">
        <f t="shared" si="36"/>
        <v>130242</v>
      </c>
      <c r="ER15" s="38">
        <f t="shared" si="36"/>
        <v>131128</v>
      </c>
      <c r="ES15" s="38">
        <f t="shared" si="36"/>
        <v>132014</v>
      </c>
      <c r="ET15" s="38">
        <f t="shared" si="36"/>
        <v>132900</v>
      </c>
      <c r="EU15" s="38">
        <f t="shared" si="36"/>
        <v>133786</v>
      </c>
      <c r="EV15" s="38">
        <f t="shared" si="36"/>
        <v>134672</v>
      </c>
      <c r="EW15" s="38">
        <f t="shared" si="36"/>
        <v>135558</v>
      </c>
      <c r="EX15" s="38">
        <f t="shared" si="36"/>
        <v>136444</v>
      </c>
      <c r="EY15" s="38">
        <f t="shared" si="36"/>
        <v>137330</v>
      </c>
      <c r="EZ15" s="38">
        <f t="shared" si="36"/>
        <v>138216</v>
      </c>
      <c r="FA15" s="38">
        <f t="shared" si="36"/>
        <v>139102</v>
      </c>
      <c r="FB15" s="38">
        <f t="shared" si="36"/>
        <v>139988</v>
      </c>
      <c r="FC15" s="38">
        <f t="shared" si="36"/>
        <v>140874</v>
      </c>
      <c r="FD15" s="38">
        <f t="shared" si="36"/>
        <v>141760</v>
      </c>
      <c r="FE15" s="38">
        <f t="shared" si="36"/>
        <v>142646</v>
      </c>
      <c r="FF15" s="38">
        <f t="shared" si="36"/>
        <v>143532</v>
      </c>
      <c r="FG15" s="38">
        <f t="shared" si="36"/>
        <v>144418</v>
      </c>
      <c r="FH15" s="38">
        <f t="shared" si="36"/>
        <v>145304</v>
      </c>
      <c r="FI15" s="38">
        <f t="shared" si="36"/>
        <v>146190</v>
      </c>
      <c r="FJ15" s="38">
        <f t="shared" si="36"/>
        <v>147076</v>
      </c>
      <c r="FK15" s="38">
        <f t="shared" si="36"/>
        <v>147962</v>
      </c>
      <c r="FL15" s="38">
        <f t="shared" si="36"/>
        <v>148848</v>
      </c>
      <c r="FM15" s="38">
        <f t="shared" si="36"/>
        <v>149734</v>
      </c>
      <c r="FN15" s="38">
        <f t="shared" si="36"/>
        <v>150620</v>
      </c>
      <c r="FO15" s="38">
        <f t="shared" si="36"/>
        <v>151506</v>
      </c>
      <c r="FP15" s="38">
        <f t="shared" si="36"/>
        <v>152392</v>
      </c>
      <c r="FQ15" s="38">
        <f t="shared" si="36"/>
        <v>153278</v>
      </c>
      <c r="FR15" s="38">
        <f t="shared" si="36"/>
        <v>154164</v>
      </c>
      <c r="FS15" s="38">
        <f t="shared" si="36"/>
        <v>155050</v>
      </c>
      <c r="FT15" s="38">
        <f t="shared" si="36"/>
        <v>155936</v>
      </c>
      <c r="FU15" s="38">
        <f t="shared" si="36"/>
        <v>156822</v>
      </c>
      <c r="FV15" s="38">
        <f t="shared" si="36"/>
        <v>157708</v>
      </c>
      <c r="FW15" s="38">
        <f t="shared" si="36"/>
        <v>158594</v>
      </c>
      <c r="FX15" s="38">
        <f t="shared" si="36"/>
        <v>159480</v>
      </c>
      <c r="FY15" s="38">
        <f t="shared" si="36"/>
        <v>160366</v>
      </c>
      <c r="FZ15" s="38">
        <f t="shared" si="36"/>
        <v>161252</v>
      </c>
      <c r="GA15" s="38">
        <f t="shared" si="36"/>
        <v>162138</v>
      </c>
      <c r="GB15" s="38">
        <f t="shared" si="36"/>
        <v>163024</v>
      </c>
      <c r="GC15" s="38">
        <f t="shared" si="36"/>
        <v>163910</v>
      </c>
      <c r="GD15" s="38">
        <f t="shared" si="36"/>
        <v>164796</v>
      </c>
      <c r="GE15" s="38">
        <f t="shared" si="36"/>
        <v>165682</v>
      </c>
      <c r="GF15" s="38">
        <f t="shared" si="36"/>
        <v>166568</v>
      </c>
      <c r="GG15" s="38">
        <f t="shared" si="36"/>
        <v>167454</v>
      </c>
      <c r="GH15" s="38">
        <f t="shared" si="36"/>
        <v>168340</v>
      </c>
      <c r="GI15" s="38">
        <f t="shared" si="36"/>
        <v>169226</v>
      </c>
      <c r="GJ15" s="38">
        <f t="shared" si="36"/>
        <v>170112</v>
      </c>
      <c r="GK15" s="38">
        <f t="shared" si="36"/>
        <v>170998</v>
      </c>
      <c r="GL15" s="38">
        <f aca="true" t="shared" si="37" ref="GL15:IP15">GL4</f>
        <v>171884</v>
      </c>
      <c r="GM15" s="38">
        <f t="shared" si="37"/>
        <v>172770</v>
      </c>
      <c r="GN15" s="38">
        <f t="shared" si="37"/>
        <v>173656</v>
      </c>
      <c r="GO15" s="38">
        <f t="shared" si="37"/>
        <v>174542</v>
      </c>
      <c r="GP15" s="38">
        <f t="shared" si="37"/>
        <v>175428</v>
      </c>
      <c r="GQ15" s="38">
        <f t="shared" si="37"/>
        <v>176314</v>
      </c>
      <c r="GR15" s="38">
        <f t="shared" si="37"/>
        <v>177200</v>
      </c>
      <c r="GS15" s="38">
        <f t="shared" si="37"/>
        <v>178085.99999999997</v>
      </c>
      <c r="GT15" s="38">
        <f t="shared" si="37"/>
        <v>178972</v>
      </c>
      <c r="GU15" s="38">
        <f t="shared" si="37"/>
        <v>179857.99999999997</v>
      </c>
      <c r="GV15" s="38">
        <f t="shared" si="37"/>
        <v>180744</v>
      </c>
      <c r="GW15" s="38">
        <f t="shared" si="37"/>
        <v>181629.99999999997</v>
      </c>
      <c r="GX15" s="38">
        <f t="shared" si="37"/>
        <v>182516</v>
      </c>
      <c r="GY15" s="38">
        <f t="shared" si="37"/>
        <v>183402</v>
      </c>
      <c r="GZ15" s="38">
        <f t="shared" si="37"/>
        <v>184288</v>
      </c>
      <c r="HA15" s="38">
        <f t="shared" si="37"/>
        <v>185174</v>
      </c>
      <c r="HB15" s="38">
        <f t="shared" si="37"/>
        <v>186060</v>
      </c>
      <c r="HC15" s="38">
        <f t="shared" si="37"/>
        <v>186946</v>
      </c>
      <c r="HD15" s="38">
        <f t="shared" si="37"/>
        <v>187832</v>
      </c>
      <c r="HE15" s="38">
        <f t="shared" si="37"/>
        <v>188718</v>
      </c>
      <c r="HF15" s="38">
        <f t="shared" si="37"/>
        <v>189604</v>
      </c>
      <c r="HG15" s="38">
        <f t="shared" si="37"/>
        <v>190490</v>
      </c>
      <c r="HH15" s="38">
        <f t="shared" si="37"/>
        <v>191376</v>
      </c>
      <c r="HI15" s="38">
        <f t="shared" si="37"/>
        <v>192262</v>
      </c>
      <c r="HJ15" s="38">
        <f t="shared" si="37"/>
        <v>193148</v>
      </c>
      <c r="HK15" s="38">
        <f t="shared" si="37"/>
        <v>194034</v>
      </c>
      <c r="HL15" s="38">
        <f t="shared" si="37"/>
        <v>194920.00000000003</v>
      </c>
      <c r="HM15" s="38">
        <f t="shared" si="37"/>
        <v>195806</v>
      </c>
      <c r="HN15" s="38">
        <f t="shared" si="37"/>
        <v>196692.00000000003</v>
      </c>
      <c r="HO15" s="38">
        <f t="shared" si="37"/>
        <v>197578</v>
      </c>
      <c r="HP15" s="38">
        <f t="shared" si="37"/>
        <v>198464.00000000003</v>
      </c>
      <c r="HQ15" s="38">
        <f t="shared" si="37"/>
        <v>199350</v>
      </c>
      <c r="HR15" s="38">
        <f t="shared" si="37"/>
        <v>200235.99999999997</v>
      </c>
      <c r="HS15" s="38">
        <f t="shared" si="37"/>
        <v>201122</v>
      </c>
      <c r="HT15" s="38">
        <f t="shared" si="37"/>
        <v>202007.99999999997</v>
      </c>
      <c r="HU15" s="38">
        <f t="shared" si="37"/>
        <v>202894</v>
      </c>
      <c r="HV15" s="38">
        <f t="shared" si="37"/>
        <v>203779.99999999997</v>
      </c>
      <c r="HW15" s="38">
        <f t="shared" si="37"/>
        <v>204666</v>
      </c>
      <c r="HX15" s="38">
        <f t="shared" si="37"/>
        <v>205552</v>
      </c>
      <c r="HY15" s="38">
        <f t="shared" si="37"/>
        <v>206438</v>
      </c>
      <c r="HZ15" s="38">
        <f t="shared" si="37"/>
        <v>207324</v>
      </c>
      <c r="IA15" s="38">
        <f t="shared" si="37"/>
        <v>208210</v>
      </c>
      <c r="IB15" s="38">
        <f t="shared" si="37"/>
        <v>209096</v>
      </c>
      <c r="IC15" s="38">
        <f t="shared" si="37"/>
        <v>209982</v>
      </c>
      <c r="ID15" s="38">
        <f t="shared" si="37"/>
        <v>210868</v>
      </c>
      <c r="IE15" s="38">
        <f t="shared" si="37"/>
        <v>211754</v>
      </c>
      <c r="IF15" s="38">
        <f t="shared" si="37"/>
        <v>212640</v>
      </c>
      <c r="IG15" s="38">
        <f t="shared" si="37"/>
        <v>213526</v>
      </c>
      <c r="IH15" s="38">
        <f t="shared" si="37"/>
        <v>214412</v>
      </c>
      <c r="II15" s="38">
        <f t="shared" si="37"/>
        <v>215298</v>
      </c>
      <c r="IJ15" s="38">
        <f t="shared" si="37"/>
        <v>216184</v>
      </c>
      <c r="IK15" s="38">
        <f t="shared" si="37"/>
        <v>217070.00000000003</v>
      </c>
      <c r="IL15" s="38">
        <f t="shared" si="37"/>
        <v>217956</v>
      </c>
      <c r="IM15" s="38">
        <f t="shared" si="37"/>
        <v>218842.00000000003</v>
      </c>
      <c r="IN15" s="38">
        <f t="shared" si="37"/>
        <v>219728</v>
      </c>
      <c r="IO15" s="38">
        <f t="shared" si="37"/>
        <v>220614.00000000003</v>
      </c>
      <c r="IP15" s="38">
        <f t="shared" si="37"/>
        <v>221500</v>
      </c>
    </row>
    <row r="16" spans="1:250" ht="12.75" hidden="1">
      <c r="A16" s="37">
        <v>3</v>
      </c>
      <c r="B16" s="38">
        <f>(B6+B5)/2</f>
        <v>2047</v>
      </c>
      <c r="C16" s="38">
        <f aca="true" t="shared" si="38" ref="C16:BM16">(C6+C5)/2</f>
        <v>3070.5</v>
      </c>
      <c r="D16" s="38">
        <f t="shared" si="38"/>
        <v>4094</v>
      </c>
      <c r="E16" s="38">
        <f t="shared" si="38"/>
        <v>5117.5</v>
      </c>
      <c r="F16" s="38">
        <f t="shared" si="38"/>
        <v>6141</v>
      </c>
      <c r="G16" s="38">
        <f t="shared" si="38"/>
        <v>7164.500000000001</v>
      </c>
      <c r="H16" s="38">
        <f t="shared" si="38"/>
        <v>8188</v>
      </c>
      <c r="I16" s="38">
        <f t="shared" si="38"/>
        <v>9211.5</v>
      </c>
      <c r="J16" s="38">
        <f t="shared" si="38"/>
        <v>10235</v>
      </c>
      <c r="K16" s="38">
        <f t="shared" si="38"/>
        <v>11258.5</v>
      </c>
      <c r="L16" s="38">
        <f t="shared" si="38"/>
        <v>12282</v>
      </c>
      <c r="M16" s="38">
        <f t="shared" si="38"/>
        <v>13305.5</v>
      </c>
      <c r="N16" s="38">
        <f t="shared" si="38"/>
        <v>14329.000000000002</v>
      </c>
      <c r="O16" s="38">
        <f t="shared" si="38"/>
        <v>15352.5</v>
      </c>
      <c r="P16" s="38">
        <f t="shared" si="38"/>
        <v>16376</v>
      </c>
      <c r="Q16" s="38">
        <f t="shared" si="38"/>
        <v>17399.5</v>
      </c>
      <c r="R16" s="38">
        <f t="shared" si="38"/>
        <v>18423</v>
      </c>
      <c r="S16" s="38">
        <f t="shared" si="38"/>
        <v>19446.5</v>
      </c>
      <c r="T16" s="38">
        <f t="shared" si="38"/>
        <v>20470</v>
      </c>
      <c r="U16" s="38">
        <f t="shared" si="38"/>
        <v>21493.5</v>
      </c>
      <c r="V16" s="38">
        <f t="shared" si="38"/>
        <v>22517</v>
      </c>
      <c r="W16" s="38">
        <f t="shared" si="38"/>
        <v>23540.5</v>
      </c>
      <c r="X16" s="38">
        <f t="shared" si="38"/>
        <v>24564</v>
      </c>
      <c r="Y16" s="38">
        <f t="shared" si="38"/>
        <v>25587.5</v>
      </c>
      <c r="Z16" s="38">
        <f t="shared" si="38"/>
        <v>26611</v>
      </c>
      <c r="AA16" s="38">
        <f t="shared" si="38"/>
        <v>27634.5</v>
      </c>
      <c r="AB16" s="38">
        <f t="shared" si="38"/>
        <v>28658.000000000004</v>
      </c>
      <c r="AC16" s="38">
        <f t="shared" si="38"/>
        <v>29681.499999999996</v>
      </c>
      <c r="AD16" s="38">
        <f t="shared" si="38"/>
        <v>30675</v>
      </c>
      <c r="AE16" s="38">
        <f t="shared" si="38"/>
        <v>31728.5</v>
      </c>
      <c r="AF16" s="38">
        <f t="shared" si="38"/>
        <v>32752</v>
      </c>
      <c r="AG16" s="38">
        <f t="shared" si="38"/>
        <v>33775.5</v>
      </c>
      <c r="AH16" s="38">
        <f t="shared" si="38"/>
        <v>34799</v>
      </c>
      <c r="AI16" s="38">
        <f t="shared" si="38"/>
        <v>35822.5</v>
      </c>
      <c r="AJ16" s="38">
        <f t="shared" si="38"/>
        <v>36846</v>
      </c>
      <c r="AK16" s="38">
        <f t="shared" si="38"/>
        <v>37869.5</v>
      </c>
      <c r="AL16" s="38">
        <f t="shared" si="38"/>
        <v>38893</v>
      </c>
      <c r="AM16" s="38">
        <f t="shared" si="38"/>
        <v>39916.5</v>
      </c>
      <c r="AN16" s="38">
        <f t="shared" si="38"/>
        <v>40940</v>
      </c>
      <c r="AO16" s="38">
        <f t="shared" si="38"/>
        <v>41963.5</v>
      </c>
      <c r="AP16" s="38">
        <f t="shared" si="38"/>
        <v>42987</v>
      </c>
      <c r="AQ16" s="38">
        <f t="shared" si="38"/>
        <v>44010.5</v>
      </c>
      <c r="AR16" s="38">
        <f t="shared" si="38"/>
        <v>45034</v>
      </c>
      <c r="AS16" s="38">
        <f t="shared" si="38"/>
        <v>46057.5</v>
      </c>
      <c r="AT16" s="38">
        <f t="shared" si="38"/>
        <v>47081</v>
      </c>
      <c r="AU16" s="38">
        <f t="shared" si="38"/>
        <v>48104.5</v>
      </c>
      <c r="AV16" s="38">
        <f t="shared" si="38"/>
        <v>49128</v>
      </c>
      <c r="AW16" s="38">
        <f t="shared" si="38"/>
        <v>50151.5</v>
      </c>
      <c r="AX16" s="38">
        <f t="shared" si="38"/>
        <v>51175</v>
      </c>
      <c r="AY16" s="38">
        <f t="shared" si="38"/>
        <v>52198.5</v>
      </c>
      <c r="AZ16" s="38">
        <f t="shared" si="38"/>
        <v>53222</v>
      </c>
      <c r="BA16" s="38">
        <f t="shared" si="38"/>
        <v>54245.5</v>
      </c>
      <c r="BB16" s="38">
        <f t="shared" si="38"/>
        <v>55269</v>
      </c>
      <c r="BC16" s="38">
        <f t="shared" si="38"/>
        <v>56292.50000000001</v>
      </c>
      <c r="BD16" s="38">
        <f t="shared" si="38"/>
        <v>57316.00000000001</v>
      </c>
      <c r="BE16" s="38">
        <f t="shared" si="38"/>
        <v>58339.49999999999</v>
      </c>
      <c r="BF16" s="38">
        <f t="shared" si="38"/>
        <v>59362.99999999999</v>
      </c>
      <c r="BG16" s="38">
        <f t="shared" si="38"/>
        <v>60386.5</v>
      </c>
      <c r="BH16" s="38">
        <f t="shared" si="38"/>
        <v>61410</v>
      </c>
      <c r="BI16" s="38">
        <f t="shared" si="38"/>
        <v>62433.5</v>
      </c>
      <c r="BJ16" s="38">
        <f t="shared" si="38"/>
        <v>63457</v>
      </c>
      <c r="BK16" s="38">
        <f t="shared" si="38"/>
        <v>64480.5</v>
      </c>
      <c r="BL16" s="38">
        <f t="shared" si="38"/>
        <v>65504</v>
      </c>
      <c r="BM16" s="38">
        <f t="shared" si="38"/>
        <v>66527.5</v>
      </c>
      <c r="BN16" s="38">
        <f aca="true" t="shared" si="39" ref="BN16:DY16">(BN6+BN5)/2</f>
        <v>67551</v>
      </c>
      <c r="BO16" s="38">
        <f t="shared" si="39"/>
        <v>68574.5</v>
      </c>
      <c r="BP16" s="38">
        <f t="shared" si="39"/>
        <v>69598</v>
      </c>
      <c r="BQ16" s="38">
        <f t="shared" si="39"/>
        <v>70621.5</v>
      </c>
      <c r="BR16" s="38">
        <f t="shared" si="39"/>
        <v>71645</v>
      </c>
      <c r="BS16" s="38">
        <f t="shared" si="39"/>
        <v>72668.5</v>
      </c>
      <c r="BT16" s="38">
        <f t="shared" si="39"/>
        <v>73692</v>
      </c>
      <c r="BU16" s="38">
        <f t="shared" si="39"/>
        <v>74715.5</v>
      </c>
      <c r="BV16" s="38">
        <f t="shared" si="39"/>
        <v>75739</v>
      </c>
      <c r="BW16" s="38">
        <f t="shared" si="39"/>
        <v>76762.5</v>
      </c>
      <c r="BX16" s="38">
        <f t="shared" si="39"/>
        <v>77786</v>
      </c>
      <c r="BY16" s="38">
        <f t="shared" si="39"/>
        <v>78809.5</v>
      </c>
      <c r="BZ16" s="38">
        <f t="shared" si="39"/>
        <v>79833</v>
      </c>
      <c r="CA16" s="38">
        <f t="shared" si="39"/>
        <v>80856.5</v>
      </c>
      <c r="CB16" s="38">
        <f t="shared" si="39"/>
        <v>81880</v>
      </c>
      <c r="CC16" s="38">
        <f t="shared" si="39"/>
        <v>82903.5</v>
      </c>
      <c r="CD16" s="38">
        <f t="shared" si="39"/>
        <v>83927</v>
      </c>
      <c r="CE16" s="38">
        <f t="shared" si="39"/>
        <v>84950.5</v>
      </c>
      <c r="CF16" s="38">
        <f t="shared" si="39"/>
        <v>85974</v>
      </c>
      <c r="CG16" s="38">
        <f t="shared" si="39"/>
        <v>86997.5</v>
      </c>
      <c r="CH16" s="38">
        <f t="shared" si="39"/>
        <v>88021</v>
      </c>
      <c r="CI16" s="38">
        <f t="shared" si="39"/>
        <v>89044.5</v>
      </c>
      <c r="CJ16" s="38">
        <f t="shared" si="39"/>
        <v>90068</v>
      </c>
      <c r="CK16" s="38">
        <f t="shared" si="39"/>
        <v>91091.5</v>
      </c>
      <c r="CL16" s="38">
        <f t="shared" si="39"/>
        <v>92115</v>
      </c>
      <c r="CM16" s="38">
        <f t="shared" si="39"/>
        <v>93138.5</v>
      </c>
      <c r="CN16" s="38">
        <f t="shared" si="39"/>
        <v>94162</v>
      </c>
      <c r="CO16" s="38">
        <f t="shared" si="39"/>
        <v>95185.5</v>
      </c>
      <c r="CP16" s="38">
        <f t="shared" si="39"/>
        <v>96209</v>
      </c>
      <c r="CQ16" s="38">
        <f t="shared" si="39"/>
        <v>97232.5</v>
      </c>
      <c r="CR16" s="38">
        <f t="shared" si="39"/>
        <v>98256</v>
      </c>
      <c r="CS16" s="38">
        <f t="shared" si="39"/>
        <v>99279.5</v>
      </c>
      <c r="CT16" s="38">
        <f t="shared" si="39"/>
        <v>100303</v>
      </c>
      <c r="CU16" s="38">
        <f t="shared" si="39"/>
        <v>101326.5</v>
      </c>
      <c r="CV16" s="38">
        <f t="shared" si="39"/>
        <v>102350</v>
      </c>
      <c r="CW16" s="38">
        <f t="shared" si="39"/>
        <v>103373.5</v>
      </c>
      <c r="CX16" s="38">
        <f t="shared" si="39"/>
        <v>104397</v>
      </c>
      <c r="CY16" s="38">
        <f t="shared" si="39"/>
        <v>105420.5</v>
      </c>
      <c r="CZ16" s="38">
        <f t="shared" si="39"/>
        <v>106444</v>
      </c>
      <c r="DA16" s="38">
        <f t="shared" si="39"/>
        <v>107467.5</v>
      </c>
      <c r="DB16" s="38">
        <f t="shared" si="39"/>
        <v>108491</v>
      </c>
      <c r="DC16" s="38">
        <f t="shared" si="39"/>
        <v>109514.5</v>
      </c>
      <c r="DD16" s="38">
        <f t="shared" si="39"/>
        <v>110538</v>
      </c>
      <c r="DE16" s="38">
        <f t="shared" si="39"/>
        <v>111561.50000000001</v>
      </c>
      <c r="DF16" s="38">
        <f t="shared" si="39"/>
        <v>112585.00000000001</v>
      </c>
      <c r="DG16" s="38">
        <f t="shared" si="39"/>
        <v>113608.50000000001</v>
      </c>
      <c r="DH16" s="38">
        <f t="shared" si="39"/>
        <v>114632.00000000001</v>
      </c>
      <c r="DI16" s="38">
        <f t="shared" si="39"/>
        <v>115655.49999999999</v>
      </c>
      <c r="DJ16" s="38">
        <f t="shared" si="39"/>
        <v>116678.99999999999</v>
      </c>
      <c r="DK16" s="38">
        <f t="shared" si="39"/>
        <v>117702.49999999999</v>
      </c>
      <c r="DL16" s="38">
        <f t="shared" si="39"/>
        <v>118725.99999999999</v>
      </c>
      <c r="DM16" s="38">
        <f t="shared" si="39"/>
        <v>119749.5</v>
      </c>
      <c r="DN16" s="38">
        <f t="shared" si="39"/>
        <v>120773</v>
      </c>
      <c r="DO16" s="38">
        <f t="shared" si="39"/>
        <v>121796.5</v>
      </c>
      <c r="DP16" s="38">
        <f t="shared" si="39"/>
        <v>122820</v>
      </c>
      <c r="DQ16" s="38">
        <f t="shared" si="39"/>
        <v>123843.5</v>
      </c>
      <c r="DR16" s="38">
        <f t="shared" si="39"/>
        <v>124867</v>
      </c>
      <c r="DS16" s="38">
        <f t="shared" si="39"/>
        <v>125890.5</v>
      </c>
      <c r="DT16" s="38">
        <f t="shared" si="39"/>
        <v>126914</v>
      </c>
      <c r="DU16" s="38">
        <f t="shared" si="39"/>
        <v>127937.5</v>
      </c>
      <c r="DV16" s="38">
        <f t="shared" si="39"/>
        <v>128961</v>
      </c>
      <c r="DW16" s="38">
        <f t="shared" si="39"/>
        <v>129984.5</v>
      </c>
      <c r="DX16" s="38">
        <f t="shared" si="39"/>
        <v>131008</v>
      </c>
      <c r="DY16" s="38">
        <f t="shared" si="39"/>
        <v>132031.5</v>
      </c>
      <c r="DZ16" s="38">
        <f aca="true" t="shared" si="40" ref="DZ16:GK16">(DZ6+DZ5)/2</f>
        <v>133055</v>
      </c>
      <c r="EA16" s="38">
        <f t="shared" si="40"/>
        <v>134078.5</v>
      </c>
      <c r="EB16" s="38">
        <f t="shared" si="40"/>
        <v>135102</v>
      </c>
      <c r="EC16" s="38">
        <f t="shared" si="40"/>
        <v>136125.5</v>
      </c>
      <c r="ED16" s="38">
        <f t="shared" si="40"/>
        <v>137149</v>
      </c>
      <c r="EE16" s="38">
        <f t="shared" si="40"/>
        <v>138172.5</v>
      </c>
      <c r="EF16" s="38">
        <f t="shared" si="40"/>
        <v>139196</v>
      </c>
      <c r="EG16" s="38">
        <f t="shared" si="40"/>
        <v>140219.5</v>
      </c>
      <c r="EH16" s="38">
        <f t="shared" si="40"/>
        <v>141243</v>
      </c>
      <c r="EI16" s="38">
        <f t="shared" si="40"/>
        <v>142266.5</v>
      </c>
      <c r="EJ16" s="38">
        <f t="shared" si="40"/>
        <v>143290</v>
      </c>
      <c r="EK16" s="38">
        <f t="shared" si="40"/>
        <v>144313.5</v>
      </c>
      <c r="EL16" s="38">
        <f t="shared" si="40"/>
        <v>145337</v>
      </c>
      <c r="EM16" s="38">
        <f t="shared" si="40"/>
        <v>146360.5</v>
      </c>
      <c r="EN16" s="38">
        <f t="shared" si="40"/>
        <v>147384</v>
      </c>
      <c r="EO16" s="38">
        <f t="shared" si="40"/>
        <v>148407.5</v>
      </c>
      <c r="EP16" s="38">
        <f t="shared" si="40"/>
        <v>149431</v>
      </c>
      <c r="EQ16" s="38">
        <f t="shared" si="40"/>
        <v>150454.5</v>
      </c>
      <c r="ER16" s="38">
        <f t="shared" si="40"/>
        <v>151478</v>
      </c>
      <c r="ES16" s="38">
        <f t="shared" si="40"/>
        <v>152501.5</v>
      </c>
      <c r="ET16" s="38">
        <f t="shared" si="40"/>
        <v>153525</v>
      </c>
      <c r="EU16" s="38">
        <f t="shared" si="40"/>
        <v>154548.5</v>
      </c>
      <c r="EV16" s="38">
        <f t="shared" si="40"/>
        <v>155572</v>
      </c>
      <c r="EW16" s="38">
        <f t="shared" si="40"/>
        <v>156595.5</v>
      </c>
      <c r="EX16" s="38">
        <f t="shared" si="40"/>
        <v>157619</v>
      </c>
      <c r="EY16" s="38">
        <f t="shared" si="40"/>
        <v>158642.5</v>
      </c>
      <c r="EZ16" s="38">
        <f t="shared" si="40"/>
        <v>159666</v>
      </c>
      <c r="FA16" s="38">
        <f t="shared" si="40"/>
        <v>160689.5</v>
      </c>
      <c r="FB16" s="38">
        <f t="shared" si="40"/>
        <v>161713</v>
      </c>
      <c r="FC16" s="38">
        <f t="shared" si="40"/>
        <v>162736.5</v>
      </c>
      <c r="FD16" s="38">
        <f t="shared" si="40"/>
        <v>163760</v>
      </c>
      <c r="FE16" s="38">
        <f t="shared" si="40"/>
        <v>164783.5</v>
      </c>
      <c r="FF16" s="38">
        <f t="shared" si="40"/>
        <v>165807</v>
      </c>
      <c r="FG16" s="38">
        <f t="shared" si="40"/>
        <v>166830.5</v>
      </c>
      <c r="FH16" s="38">
        <f t="shared" si="40"/>
        <v>167854</v>
      </c>
      <c r="FI16" s="38">
        <f t="shared" si="40"/>
        <v>168877.5</v>
      </c>
      <c r="FJ16" s="38">
        <f t="shared" si="40"/>
        <v>169901</v>
      </c>
      <c r="FK16" s="38">
        <f t="shared" si="40"/>
        <v>170924.5</v>
      </c>
      <c r="FL16" s="38">
        <f t="shared" si="40"/>
        <v>171948</v>
      </c>
      <c r="FM16" s="38">
        <f t="shared" si="40"/>
        <v>172971.5</v>
      </c>
      <c r="FN16" s="38">
        <f t="shared" si="40"/>
        <v>173995</v>
      </c>
      <c r="FO16" s="38">
        <f t="shared" si="40"/>
        <v>175018.5</v>
      </c>
      <c r="FP16" s="38">
        <f t="shared" si="40"/>
        <v>176042</v>
      </c>
      <c r="FQ16" s="38">
        <f t="shared" si="40"/>
        <v>177065.5</v>
      </c>
      <c r="FR16" s="38">
        <f t="shared" si="40"/>
        <v>178089</v>
      </c>
      <c r="FS16" s="38">
        <f t="shared" si="40"/>
        <v>179112.5</v>
      </c>
      <c r="FT16" s="38">
        <f t="shared" si="40"/>
        <v>180136</v>
      </c>
      <c r="FU16" s="38">
        <f t="shared" si="40"/>
        <v>181159.5</v>
      </c>
      <c r="FV16" s="38">
        <f t="shared" si="40"/>
        <v>182183</v>
      </c>
      <c r="FW16" s="38">
        <f t="shared" si="40"/>
        <v>183206.5</v>
      </c>
      <c r="FX16" s="38">
        <f t="shared" si="40"/>
        <v>184230</v>
      </c>
      <c r="FY16" s="38">
        <f t="shared" si="40"/>
        <v>185253.5</v>
      </c>
      <c r="FZ16" s="38">
        <f t="shared" si="40"/>
        <v>186277</v>
      </c>
      <c r="GA16" s="38">
        <f t="shared" si="40"/>
        <v>187300.5</v>
      </c>
      <c r="GB16" s="38">
        <f t="shared" si="40"/>
        <v>188324</v>
      </c>
      <c r="GC16" s="38">
        <f t="shared" si="40"/>
        <v>189347.5</v>
      </c>
      <c r="GD16" s="38">
        <f t="shared" si="40"/>
        <v>190371</v>
      </c>
      <c r="GE16" s="38">
        <f t="shared" si="40"/>
        <v>191394.5</v>
      </c>
      <c r="GF16" s="38">
        <f t="shared" si="40"/>
        <v>192418</v>
      </c>
      <c r="GG16" s="38">
        <f t="shared" si="40"/>
        <v>193441.5</v>
      </c>
      <c r="GH16" s="38">
        <f t="shared" si="40"/>
        <v>194465</v>
      </c>
      <c r="GI16" s="38">
        <f t="shared" si="40"/>
        <v>195488.5</v>
      </c>
      <c r="GJ16" s="38">
        <f t="shared" si="40"/>
        <v>196512</v>
      </c>
      <c r="GK16" s="38">
        <f t="shared" si="40"/>
        <v>197535.5</v>
      </c>
      <c r="GL16" s="38">
        <f aca="true" t="shared" si="41" ref="GL16:IP16">(GL6+GL5)/2</f>
        <v>198559</v>
      </c>
      <c r="GM16" s="38">
        <f t="shared" si="41"/>
        <v>199582.5</v>
      </c>
      <c r="GN16" s="38">
        <f t="shared" si="41"/>
        <v>200606</v>
      </c>
      <c r="GO16" s="38">
        <f t="shared" si="41"/>
        <v>201629.5</v>
      </c>
      <c r="GP16" s="38">
        <f t="shared" si="41"/>
        <v>202653</v>
      </c>
      <c r="GQ16" s="38">
        <f t="shared" si="41"/>
        <v>203676.5</v>
      </c>
      <c r="GR16" s="38">
        <f t="shared" si="41"/>
        <v>204700</v>
      </c>
      <c r="GS16" s="38">
        <f t="shared" si="41"/>
        <v>205723.49999999997</v>
      </c>
      <c r="GT16" s="38">
        <f t="shared" si="41"/>
        <v>206747</v>
      </c>
      <c r="GU16" s="38">
        <f t="shared" si="41"/>
        <v>207770.49999999997</v>
      </c>
      <c r="GV16" s="38">
        <f t="shared" si="41"/>
        <v>208794</v>
      </c>
      <c r="GW16" s="38">
        <f t="shared" si="41"/>
        <v>209817.49999999997</v>
      </c>
      <c r="GX16" s="38">
        <f t="shared" si="41"/>
        <v>210841</v>
      </c>
      <c r="GY16" s="38">
        <f t="shared" si="41"/>
        <v>211864.49999999997</v>
      </c>
      <c r="GZ16" s="38">
        <f t="shared" si="41"/>
        <v>212888</v>
      </c>
      <c r="HA16" s="38">
        <f t="shared" si="41"/>
        <v>213911.5</v>
      </c>
      <c r="HB16" s="38">
        <f t="shared" si="41"/>
        <v>214935</v>
      </c>
      <c r="HC16" s="38">
        <f t="shared" si="41"/>
        <v>215958.5</v>
      </c>
      <c r="HD16" s="38">
        <f t="shared" si="41"/>
        <v>216982</v>
      </c>
      <c r="HE16" s="38">
        <f t="shared" si="41"/>
        <v>218005.5</v>
      </c>
      <c r="HF16" s="38">
        <f t="shared" si="41"/>
        <v>219029</v>
      </c>
      <c r="HG16" s="38">
        <f t="shared" si="41"/>
        <v>220052.5</v>
      </c>
      <c r="HH16" s="38">
        <f t="shared" si="41"/>
        <v>221076</v>
      </c>
      <c r="HI16" s="38">
        <f t="shared" si="41"/>
        <v>222099.5</v>
      </c>
      <c r="HJ16" s="38">
        <f t="shared" si="41"/>
        <v>223123.00000000003</v>
      </c>
      <c r="HK16" s="38">
        <f t="shared" si="41"/>
        <v>224146.5</v>
      </c>
      <c r="HL16" s="38">
        <f t="shared" si="41"/>
        <v>225170.00000000003</v>
      </c>
      <c r="HM16" s="38">
        <f t="shared" si="41"/>
        <v>226193.5</v>
      </c>
      <c r="HN16" s="38">
        <f t="shared" si="41"/>
        <v>227217.00000000003</v>
      </c>
      <c r="HO16" s="38">
        <f t="shared" si="41"/>
        <v>228240.5</v>
      </c>
      <c r="HP16" s="38">
        <f t="shared" si="41"/>
        <v>229264.00000000003</v>
      </c>
      <c r="HQ16" s="38">
        <f t="shared" si="41"/>
        <v>230287.5</v>
      </c>
      <c r="HR16" s="38">
        <f t="shared" si="41"/>
        <v>231310.99999999997</v>
      </c>
      <c r="HS16" s="38">
        <f t="shared" si="41"/>
        <v>232334.5</v>
      </c>
      <c r="HT16" s="38">
        <f t="shared" si="41"/>
        <v>233357.99999999997</v>
      </c>
      <c r="HU16" s="38">
        <f t="shared" si="41"/>
        <v>234381.5</v>
      </c>
      <c r="HV16" s="38">
        <f t="shared" si="41"/>
        <v>235404.99999999997</v>
      </c>
      <c r="HW16" s="38">
        <f t="shared" si="41"/>
        <v>236428.5</v>
      </c>
      <c r="HX16" s="38">
        <f t="shared" si="41"/>
        <v>237451.99999999997</v>
      </c>
      <c r="HY16" s="38">
        <f t="shared" si="41"/>
        <v>238475.5</v>
      </c>
      <c r="HZ16" s="38">
        <f t="shared" si="41"/>
        <v>239499</v>
      </c>
      <c r="IA16" s="38">
        <f t="shared" si="41"/>
        <v>240522.5</v>
      </c>
      <c r="IB16" s="38">
        <f t="shared" si="41"/>
        <v>241546</v>
      </c>
      <c r="IC16" s="38">
        <f t="shared" si="41"/>
        <v>242569.5</v>
      </c>
      <c r="ID16" s="38">
        <f t="shared" si="41"/>
        <v>243593</v>
      </c>
      <c r="IE16" s="38">
        <f t="shared" si="41"/>
        <v>244616.5</v>
      </c>
      <c r="IF16" s="38">
        <f t="shared" si="41"/>
        <v>245640</v>
      </c>
      <c r="IG16" s="38">
        <f t="shared" si="41"/>
        <v>246663.5</v>
      </c>
      <c r="IH16" s="38">
        <f t="shared" si="41"/>
        <v>247687</v>
      </c>
      <c r="II16" s="38">
        <f t="shared" si="41"/>
        <v>248710.50000000003</v>
      </c>
      <c r="IJ16" s="38">
        <f t="shared" si="41"/>
        <v>249734</v>
      </c>
      <c r="IK16" s="38">
        <f t="shared" si="41"/>
        <v>250757.50000000003</v>
      </c>
      <c r="IL16" s="38">
        <f t="shared" si="41"/>
        <v>251781</v>
      </c>
      <c r="IM16" s="38">
        <f t="shared" si="41"/>
        <v>252804.5</v>
      </c>
      <c r="IN16" s="38">
        <f t="shared" si="41"/>
        <v>253828</v>
      </c>
      <c r="IO16" s="38">
        <f t="shared" si="41"/>
        <v>254851.5</v>
      </c>
      <c r="IP16" s="38">
        <f t="shared" si="41"/>
        <v>255875</v>
      </c>
    </row>
    <row r="17" spans="1:250" ht="12.75" hidden="1">
      <c r="A17" s="37">
        <v>4</v>
      </c>
      <c r="B17" s="38">
        <f>B7</f>
        <v>2282</v>
      </c>
      <c r="C17" s="38">
        <f aca="true" t="shared" si="42" ref="C17:BM17">C7</f>
        <v>3423</v>
      </c>
      <c r="D17" s="38">
        <f t="shared" si="42"/>
        <v>4564</v>
      </c>
      <c r="E17" s="38">
        <f t="shared" si="42"/>
        <v>5705</v>
      </c>
      <c r="F17" s="38">
        <f t="shared" si="42"/>
        <v>6846</v>
      </c>
      <c r="G17" s="38">
        <f t="shared" si="42"/>
        <v>7987.000000000001</v>
      </c>
      <c r="H17" s="38">
        <f t="shared" si="42"/>
        <v>9128</v>
      </c>
      <c r="I17" s="38">
        <f t="shared" si="42"/>
        <v>10269</v>
      </c>
      <c r="J17" s="38">
        <f t="shared" si="42"/>
        <v>11410</v>
      </c>
      <c r="K17" s="38">
        <f t="shared" si="42"/>
        <v>12551</v>
      </c>
      <c r="L17" s="38">
        <f t="shared" si="42"/>
        <v>13692</v>
      </c>
      <c r="M17" s="38">
        <f t="shared" si="42"/>
        <v>14833</v>
      </c>
      <c r="N17" s="38">
        <f t="shared" si="42"/>
        <v>15974.000000000002</v>
      </c>
      <c r="O17" s="38">
        <f t="shared" si="42"/>
        <v>17115</v>
      </c>
      <c r="P17" s="38">
        <f t="shared" si="42"/>
        <v>18256</v>
      </c>
      <c r="Q17" s="38">
        <f t="shared" si="42"/>
        <v>19397</v>
      </c>
      <c r="R17" s="38">
        <f t="shared" si="42"/>
        <v>20538</v>
      </c>
      <c r="S17" s="38">
        <f t="shared" si="42"/>
        <v>21679</v>
      </c>
      <c r="T17" s="38">
        <f t="shared" si="42"/>
        <v>22820</v>
      </c>
      <c r="U17" s="38">
        <f t="shared" si="42"/>
        <v>23961</v>
      </c>
      <c r="V17" s="38">
        <f t="shared" si="42"/>
        <v>25102</v>
      </c>
      <c r="W17" s="38">
        <f t="shared" si="42"/>
        <v>26243</v>
      </c>
      <c r="X17" s="38">
        <f t="shared" si="42"/>
        <v>27384</v>
      </c>
      <c r="Y17" s="38">
        <f t="shared" si="42"/>
        <v>28525</v>
      </c>
      <c r="Z17" s="38">
        <f t="shared" si="42"/>
        <v>29666</v>
      </c>
      <c r="AA17" s="38">
        <f t="shared" si="42"/>
        <v>30807.000000000004</v>
      </c>
      <c r="AB17" s="38">
        <f t="shared" si="42"/>
        <v>31948.000000000004</v>
      </c>
      <c r="AC17" s="38">
        <f t="shared" si="42"/>
        <v>33089</v>
      </c>
      <c r="AD17" s="38">
        <f t="shared" si="42"/>
        <v>34200</v>
      </c>
      <c r="AE17" s="38">
        <f t="shared" si="42"/>
        <v>35371</v>
      </c>
      <c r="AF17" s="38">
        <f t="shared" si="42"/>
        <v>36512</v>
      </c>
      <c r="AG17" s="38">
        <f t="shared" si="42"/>
        <v>37653</v>
      </c>
      <c r="AH17" s="38">
        <f t="shared" si="42"/>
        <v>38794</v>
      </c>
      <c r="AI17" s="38">
        <f t="shared" si="42"/>
        <v>39935</v>
      </c>
      <c r="AJ17" s="38">
        <f t="shared" si="42"/>
        <v>41076</v>
      </c>
      <c r="AK17" s="38">
        <f t="shared" si="42"/>
        <v>42217</v>
      </c>
      <c r="AL17" s="38">
        <f t="shared" si="42"/>
        <v>43358</v>
      </c>
      <c r="AM17" s="38">
        <f t="shared" si="42"/>
        <v>44499</v>
      </c>
      <c r="AN17" s="38">
        <f t="shared" si="42"/>
        <v>45640</v>
      </c>
      <c r="AO17" s="38">
        <f t="shared" si="42"/>
        <v>46781</v>
      </c>
      <c r="AP17" s="38">
        <f t="shared" si="42"/>
        <v>47922</v>
      </c>
      <c r="AQ17" s="38">
        <f t="shared" si="42"/>
        <v>49063</v>
      </c>
      <c r="AR17" s="38">
        <f t="shared" si="42"/>
        <v>50204</v>
      </c>
      <c r="AS17" s="38">
        <f t="shared" si="42"/>
        <v>51345</v>
      </c>
      <c r="AT17" s="38">
        <f t="shared" si="42"/>
        <v>52486</v>
      </c>
      <c r="AU17" s="38">
        <f t="shared" si="42"/>
        <v>53627</v>
      </c>
      <c r="AV17" s="38">
        <f t="shared" si="42"/>
        <v>54768</v>
      </c>
      <c r="AW17" s="38">
        <f t="shared" si="42"/>
        <v>55909</v>
      </c>
      <c r="AX17" s="38">
        <f t="shared" si="42"/>
        <v>57050</v>
      </c>
      <c r="AY17" s="38">
        <f t="shared" si="42"/>
        <v>58191</v>
      </c>
      <c r="AZ17" s="38">
        <f t="shared" si="42"/>
        <v>59332</v>
      </c>
      <c r="BA17" s="38">
        <f t="shared" si="42"/>
        <v>60473</v>
      </c>
      <c r="BB17" s="38">
        <f t="shared" si="42"/>
        <v>61614.00000000001</v>
      </c>
      <c r="BC17" s="38">
        <f t="shared" si="42"/>
        <v>62755.00000000001</v>
      </c>
      <c r="BD17" s="38">
        <f t="shared" si="42"/>
        <v>63896.00000000001</v>
      </c>
      <c r="BE17" s="38">
        <f t="shared" si="42"/>
        <v>65036.99999999999</v>
      </c>
      <c r="BF17" s="38">
        <f t="shared" si="42"/>
        <v>66178</v>
      </c>
      <c r="BG17" s="38">
        <f t="shared" si="42"/>
        <v>67319</v>
      </c>
      <c r="BH17" s="38">
        <f t="shared" si="42"/>
        <v>68460</v>
      </c>
      <c r="BI17" s="38">
        <f t="shared" si="42"/>
        <v>69601</v>
      </c>
      <c r="BJ17" s="38">
        <f t="shared" si="42"/>
        <v>70742</v>
      </c>
      <c r="BK17" s="38">
        <f t="shared" si="42"/>
        <v>71883</v>
      </c>
      <c r="BL17" s="38">
        <f t="shared" si="42"/>
        <v>73024</v>
      </c>
      <c r="BM17" s="38">
        <f t="shared" si="42"/>
        <v>74165</v>
      </c>
      <c r="BN17" s="38">
        <f aca="true" t="shared" si="43" ref="BN17:DY17">BN7</f>
        <v>75306</v>
      </c>
      <c r="BO17" s="38">
        <f t="shared" si="43"/>
        <v>76447</v>
      </c>
      <c r="BP17" s="38">
        <f t="shared" si="43"/>
        <v>77588</v>
      </c>
      <c r="BQ17" s="38">
        <f t="shared" si="43"/>
        <v>78729</v>
      </c>
      <c r="BR17" s="38">
        <f t="shared" si="43"/>
        <v>79870</v>
      </c>
      <c r="BS17" s="38">
        <f t="shared" si="43"/>
        <v>81011</v>
      </c>
      <c r="BT17" s="38">
        <f t="shared" si="43"/>
        <v>82152</v>
      </c>
      <c r="BU17" s="38">
        <f t="shared" si="43"/>
        <v>83293</v>
      </c>
      <c r="BV17" s="38">
        <f t="shared" si="43"/>
        <v>84434</v>
      </c>
      <c r="BW17" s="38">
        <f t="shared" si="43"/>
        <v>85575</v>
      </c>
      <c r="BX17" s="38">
        <f t="shared" si="43"/>
        <v>86716</v>
      </c>
      <c r="BY17" s="38">
        <f t="shared" si="43"/>
        <v>87857</v>
      </c>
      <c r="BZ17" s="38">
        <f t="shared" si="43"/>
        <v>88998</v>
      </c>
      <c r="CA17" s="38">
        <f t="shared" si="43"/>
        <v>90139</v>
      </c>
      <c r="CB17" s="38">
        <f t="shared" si="43"/>
        <v>91280</v>
      </c>
      <c r="CC17" s="38">
        <f t="shared" si="43"/>
        <v>92421</v>
      </c>
      <c r="CD17" s="38">
        <f t="shared" si="43"/>
        <v>93562</v>
      </c>
      <c r="CE17" s="38">
        <f t="shared" si="43"/>
        <v>94703</v>
      </c>
      <c r="CF17" s="38">
        <f t="shared" si="43"/>
        <v>95844</v>
      </c>
      <c r="CG17" s="38">
        <f t="shared" si="43"/>
        <v>96985</v>
      </c>
      <c r="CH17" s="38">
        <f t="shared" si="43"/>
        <v>98126</v>
      </c>
      <c r="CI17" s="38">
        <f t="shared" si="43"/>
        <v>99267</v>
      </c>
      <c r="CJ17" s="38">
        <f t="shared" si="43"/>
        <v>100408</v>
      </c>
      <c r="CK17" s="38">
        <f t="shared" si="43"/>
        <v>101549</v>
      </c>
      <c r="CL17" s="38">
        <f t="shared" si="43"/>
        <v>102690</v>
      </c>
      <c r="CM17" s="38">
        <f t="shared" si="43"/>
        <v>103831</v>
      </c>
      <c r="CN17" s="38">
        <f t="shared" si="43"/>
        <v>104972</v>
      </c>
      <c r="CO17" s="38">
        <f t="shared" si="43"/>
        <v>106113</v>
      </c>
      <c r="CP17" s="38">
        <f t="shared" si="43"/>
        <v>107254</v>
      </c>
      <c r="CQ17" s="38">
        <f t="shared" si="43"/>
        <v>108395</v>
      </c>
      <c r="CR17" s="38">
        <f t="shared" si="43"/>
        <v>109536</v>
      </c>
      <c r="CS17" s="38">
        <f t="shared" si="43"/>
        <v>110677</v>
      </c>
      <c r="CT17" s="38">
        <f t="shared" si="43"/>
        <v>111818</v>
      </c>
      <c r="CU17" s="38">
        <f t="shared" si="43"/>
        <v>112959</v>
      </c>
      <c r="CV17" s="38">
        <f t="shared" si="43"/>
        <v>114100</v>
      </c>
      <c r="CW17" s="38">
        <f t="shared" si="43"/>
        <v>115241</v>
      </c>
      <c r="CX17" s="38">
        <f t="shared" si="43"/>
        <v>116382</v>
      </c>
      <c r="CY17" s="38">
        <f t="shared" si="43"/>
        <v>117523</v>
      </c>
      <c r="CZ17" s="38">
        <f t="shared" si="43"/>
        <v>118664</v>
      </c>
      <c r="DA17" s="38">
        <f t="shared" si="43"/>
        <v>119805</v>
      </c>
      <c r="DB17" s="38">
        <f t="shared" si="43"/>
        <v>120946</v>
      </c>
      <c r="DC17" s="38">
        <f t="shared" si="43"/>
        <v>122087</v>
      </c>
      <c r="DD17" s="38">
        <f t="shared" si="43"/>
        <v>123228.00000000001</v>
      </c>
      <c r="DE17" s="38">
        <f t="shared" si="43"/>
        <v>124369.00000000001</v>
      </c>
      <c r="DF17" s="38">
        <f t="shared" si="43"/>
        <v>125510.00000000001</v>
      </c>
      <c r="DG17" s="38">
        <f t="shared" si="43"/>
        <v>126651.00000000001</v>
      </c>
      <c r="DH17" s="38">
        <f t="shared" si="43"/>
        <v>127792.00000000001</v>
      </c>
      <c r="DI17" s="38">
        <f t="shared" si="43"/>
        <v>128932.99999999999</v>
      </c>
      <c r="DJ17" s="38">
        <f t="shared" si="43"/>
        <v>130073.99999999999</v>
      </c>
      <c r="DK17" s="38">
        <f t="shared" si="43"/>
        <v>131215</v>
      </c>
      <c r="DL17" s="38">
        <f t="shared" si="43"/>
        <v>132356</v>
      </c>
      <c r="DM17" s="38">
        <f t="shared" si="43"/>
        <v>133497</v>
      </c>
      <c r="DN17" s="38">
        <f t="shared" si="43"/>
        <v>134638</v>
      </c>
      <c r="DO17" s="38">
        <f t="shared" si="43"/>
        <v>135779</v>
      </c>
      <c r="DP17" s="38">
        <f t="shared" si="43"/>
        <v>136920</v>
      </c>
      <c r="DQ17" s="38">
        <f t="shared" si="43"/>
        <v>138061</v>
      </c>
      <c r="DR17" s="38">
        <f t="shared" si="43"/>
        <v>139202</v>
      </c>
      <c r="DS17" s="38">
        <f t="shared" si="43"/>
        <v>140343</v>
      </c>
      <c r="DT17" s="38">
        <f t="shared" si="43"/>
        <v>141484</v>
      </c>
      <c r="DU17" s="38">
        <f t="shared" si="43"/>
        <v>142625</v>
      </c>
      <c r="DV17" s="38">
        <f t="shared" si="43"/>
        <v>143766</v>
      </c>
      <c r="DW17" s="38">
        <f t="shared" si="43"/>
        <v>144907</v>
      </c>
      <c r="DX17" s="38">
        <f t="shared" si="43"/>
        <v>146048</v>
      </c>
      <c r="DY17" s="38">
        <f t="shared" si="43"/>
        <v>147189</v>
      </c>
      <c r="DZ17" s="38">
        <f aca="true" t="shared" si="44" ref="DZ17:GK17">DZ7</f>
        <v>148330</v>
      </c>
      <c r="EA17" s="38">
        <f t="shared" si="44"/>
        <v>149471</v>
      </c>
      <c r="EB17" s="38">
        <f t="shared" si="44"/>
        <v>150612</v>
      </c>
      <c r="EC17" s="38">
        <f t="shared" si="44"/>
        <v>151753</v>
      </c>
      <c r="ED17" s="38">
        <f t="shared" si="44"/>
        <v>152894</v>
      </c>
      <c r="EE17" s="38">
        <f t="shared" si="44"/>
        <v>154035</v>
      </c>
      <c r="EF17" s="38">
        <f t="shared" si="44"/>
        <v>155176</v>
      </c>
      <c r="EG17" s="38">
        <f t="shared" si="44"/>
        <v>156317</v>
      </c>
      <c r="EH17" s="38">
        <f t="shared" si="44"/>
        <v>157458</v>
      </c>
      <c r="EI17" s="38">
        <f t="shared" si="44"/>
        <v>158599</v>
      </c>
      <c r="EJ17" s="38">
        <f t="shared" si="44"/>
        <v>159740</v>
      </c>
      <c r="EK17" s="38">
        <f t="shared" si="44"/>
        <v>160881</v>
      </c>
      <c r="EL17" s="38">
        <f t="shared" si="44"/>
        <v>162022</v>
      </c>
      <c r="EM17" s="38">
        <f t="shared" si="44"/>
        <v>163163</v>
      </c>
      <c r="EN17" s="38">
        <f t="shared" si="44"/>
        <v>164304</v>
      </c>
      <c r="EO17" s="38">
        <f t="shared" si="44"/>
        <v>165445</v>
      </c>
      <c r="EP17" s="38">
        <f t="shared" si="44"/>
        <v>166586</v>
      </c>
      <c r="EQ17" s="38">
        <f t="shared" si="44"/>
        <v>167727</v>
      </c>
      <c r="ER17" s="38">
        <f t="shared" si="44"/>
        <v>168868</v>
      </c>
      <c r="ES17" s="38">
        <f t="shared" si="44"/>
        <v>170009</v>
      </c>
      <c r="ET17" s="38">
        <f t="shared" si="44"/>
        <v>171150</v>
      </c>
      <c r="EU17" s="38">
        <f t="shared" si="44"/>
        <v>172291</v>
      </c>
      <c r="EV17" s="38">
        <f t="shared" si="44"/>
        <v>173432</v>
      </c>
      <c r="EW17" s="38">
        <f t="shared" si="44"/>
        <v>174573</v>
      </c>
      <c r="EX17" s="38">
        <f t="shared" si="44"/>
        <v>175714</v>
      </c>
      <c r="EY17" s="38">
        <f t="shared" si="44"/>
        <v>176855</v>
      </c>
      <c r="EZ17" s="38">
        <f t="shared" si="44"/>
        <v>177996</v>
      </c>
      <c r="FA17" s="38">
        <f t="shared" si="44"/>
        <v>179137</v>
      </c>
      <c r="FB17" s="38">
        <f t="shared" si="44"/>
        <v>180278</v>
      </c>
      <c r="FC17" s="38">
        <f t="shared" si="44"/>
        <v>181419</v>
      </c>
      <c r="FD17" s="38">
        <f t="shared" si="44"/>
        <v>182560</v>
      </c>
      <c r="FE17" s="38">
        <f t="shared" si="44"/>
        <v>183701</v>
      </c>
      <c r="FF17" s="38">
        <f t="shared" si="44"/>
        <v>184842</v>
      </c>
      <c r="FG17" s="38">
        <f t="shared" si="44"/>
        <v>185983</v>
      </c>
      <c r="FH17" s="38">
        <f t="shared" si="44"/>
        <v>187124</v>
      </c>
      <c r="FI17" s="38">
        <f t="shared" si="44"/>
        <v>188265</v>
      </c>
      <c r="FJ17" s="38">
        <f t="shared" si="44"/>
        <v>189406</v>
      </c>
      <c r="FK17" s="38">
        <f t="shared" si="44"/>
        <v>190547</v>
      </c>
      <c r="FL17" s="38">
        <f t="shared" si="44"/>
        <v>191688</v>
      </c>
      <c r="FM17" s="38">
        <f t="shared" si="44"/>
        <v>192829</v>
      </c>
      <c r="FN17" s="38">
        <f t="shared" si="44"/>
        <v>193970</v>
      </c>
      <c r="FO17" s="38">
        <f t="shared" si="44"/>
        <v>195111</v>
      </c>
      <c r="FP17" s="38">
        <f t="shared" si="44"/>
        <v>196252</v>
      </c>
      <c r="FQ17" s="38">
        <f t="shared" si="44"/>
        <v>197393</v>
      </c>
      <c r="FR17" s="38">
        <f t="shared" si="44"/>
        <v>198534</v>
      </c>
      <c r="FS17" s="38">
        <f t="shared" si="44"/>
        <v>199675</v>
      </c>
      <c r="FT17" s="38">
        <f t="shared" si="44"/>
        <v>200816</v>
      </c>
      <c r="FU17" s="38">
        <f t="shared" si="44"/>
        <v>201957</v>
      </c>
      <c r="FV17" s="38">
        <f t="shared" si="44"/>
        <v>203098</v>
      </c>
      <c r="FW17" s="38">
        <f t="shared" si="44"/>
        <v>204239</v>
      </c>
      <c r="FX17" s="38">
        <f t="shared" si="44"/>
        <v>205380</v>
      </c>
      <c r="FY17" s="38">
        <f t="shared" si="44"/>
        <v>206521</v>
      </c>
      <c r="FZ17" s="38">
        <f t="shared" si="44"/>
        <v>207662</v>
      </c>
      <c r="GA17" s="38">
        <f t="shared" si="44"/>
        <v>208803</v>
      </c>
      <c r="GB17" s="38">
        <f t="shared" si="44"/>
        <v>209944</v>
      </c>
      <c r="GC17" s="38">
        <f t="shared" si="44"/>
        <v>211085</v>
      </c>
      <c r="GD17" s="38">
        <f t="shared" si="44"/>
        <v>212226</v>
      </c>
      <c r="GE17" s="38">
        <f t="shared" si="44"/>
        <v>213367</v>
      </c>
      <c r="GF17" s="38">
        <f t="shared" si="44"/>
        <v>214508</v>
      </c>
      <c r="GG17" s="38">
        <f t="shared" si="44"/>
        <v>215649</v>
      </c>
      <c r="GH17" s="38">
        <f t="shared" si="44"/>
        <v>216790</v>
      </c>
      <c r="GI17" s="38">
        <f t="shared" si="44"/>
        <v>217931</v>
      </c>
      <c r="GJ17" s="38">
        <f t="shared" si="44"/>
        <v>219072</v>
      </c>
      <c r="GK17" s="38">
        <f t="shared" si="44"/>
        <v>220213</v>
      </c>
      <c r="GL17" s="38">
        <f aca="true" t="shared" si="45" ref="GL17:IP17">GL7</f>
        <v>221354</v>
      </c>
      <c r="GM17" s="38">
        <f t="shared" si="45"/>
        <v>222495</v>
      </c>
      <c r="GN17" s="38">
        <f t="shared" si="45"/>
        <v>223636</v>
      </c>
      <c r="GO17" s="38">
        <f t="shared" si="45"/>
        <v>224777</v>
      </c>
      <c r="GP17" s="38">
        <f t="shared" si="45"/>
        <v>225918</v>
      </c>
      <c r="GQ17" s="38">
        <f t="shared" si="45"/>
        <v>227059</v>
      </c>
      <c r="GR17" s="38">
        <f t="shared" si="45"/>
        <v>228200</v>
      </c>
      <c r="GS17" s="38">
        <f t="shared" si="45"/>
        <v>229340.99999999997</v>
      </c>
      <c r="GT17" s="38">
        <f t="shared" si="45"/>
        <v>230482</v>
      </c>
      <c r="GU17" s="38">
        <f t="shared" si="45"/>
        <v>231622.99999999997</v>
      </c>
      <c r="GV17" s="38">
        <f t="shared" si="45"/>
        <v>232764</v>
      </c>
      <c r="GW17" s="38">
        <f t="shared" si="45"/>
        <v>233904.99999999997</v>
      </c>
      <c r="GX17" s="38">
        <f t="shared" si="45"/>
        <v>235046</v>
      </c>
      <c r="GY17" s="38">
        <f t="shared" si="45"/>
        <v>236186.99999999997</v>
      </c>
      <c r="GZ17" s="38">
        <f t="shared" si="45"/>
        <v>237328</v>
      </c>
      <c r="HA17" s="38">
        <f t="shared" si="45"/>
        <v>238468.99999999997</v>
      </c>
      <c r="HB17" s="38">
        <f t="shared" si="45"/>
        <v>239610</v>
      </c>
      <c r="HC17" s="38">
        <f t="shared" si="45"/>
        <v>240751</v>
      </c>
      <c r="HD17" s="38">
        <f t="shared" si="45"/>
        <v>241892</v>
      </c>
      <c r="HE17" s="38">
        <f t="shared" si="45"/>
        <v>243033</v>
      </c>
      <c r="HF17" s="38">
        <f t="shared" si="45"/>
        <v>244174</v>
      </c>
      <c r="HG17" s="38">
        <f t="shared" si="45"/>
        <v>245315</v>
      </c>
      <c r="HH17" s="38">
        <f t="shared" si="45"/>
        <v>246456.00000000003</v>
      </c>
      <c r="HI17" s="38">
        <f t="shared" si="45"/>
        <v>247597</v>
      </c>
      <c r="HJ17" s="38">
        <f t="shared" si="45"/>
        <v>248738.00000000003</v>
      </c>
      <c r="HK17" s="38">
        <f t="shared" si="45"/>
        <v>249879</v>
      </c>
      <c r="HL17" s="38">
        <f t="shared" si="45"/>
        <v>251020.00000000003</v>
      </c>
      <c r="HM17" s="38">
        <f t="shared" si="45"/>
        <v>252161</v>
      </c>
      <c r="HN17" s="38">
        <f t="shared" si="45"/>
        <v>253302.00000000003</v>
      </c>
      <c r="HO17" s="38">
        <f t="shared" si="45"/>
        <v>254443</v>
      </c>
      <c r="HP17" s="38">
        <f t="shared" si="45"/>
        <v>255584.00000000003</v>
      </c>
      <c r="HQ17" s="38">
        <f t="shared" si="45"/>
        <v>256725</v>
      </c>
      <c r="HR17" s="38">
        <f t="shared" si="45"/>
        <v>257865.99999999997</v>
      </c>
      <c r="HS17" s="38">
        <f t="shared" si="45"/>
        <v>259007</v>
      </c>
      <c r="HT17" s="38">
        <f t="shared" si="45"/>
        <v>260147.99999999997</v>
      </c>
      <c r="HU17" s="38">
        <f t="shared" si="45"/>
        <v>261289</v>
      </c>
      <c r="HV17" s="38">
        <f t="shared" si="45"/>
        <v>262430</v>
      </c>
      <c r="HW17" s="38">
        <f t="shared" si="45"/>
        <v>263571</v>
      </c>
      <c r="HX17" s="38">
        <f t="shared" si="45"/>
        <v>264712</v>
      </c>
      <c r="HY17" s="38">
        <f t="shared" si="45"/>
        <v>265853</v>
      </c>
      <c r="HZ17" s="38">
        <f t="shared" si="45"/>
        <v>266994</v>
      </c>
      <c r="IA17" s="38">
        <f t="shared" si="45"/>
        <v>268135</v>
      </c>
      <c r="IB17" s="38">
        <f t="shared" si="45"/>
        <v>269276</v>
      </c>
      <c r="IC17" s="38">
        <f t="shared" si="45"/>
        <v>270417</v>
      </c>
      <c r="ID17" s="38">
        <f t="shared" si="45"/>
        <v>271558</v>
      </c>
      <c r="IE17" s="38">
        <f t="shared" si="45"/>
        <v>272699</v>
      </c>
      <c r="IF17" s="38">
        <f t="shared" si="45"/>
        <v>273840</v>
      </c>
      <c r="IG17" s="38">
        <f t="shared" si="45"/>
        <v>274981</v>
      </c>
      <c r="IH17" s="38">
        <f t="shared" si="45"/>
        <v>276122</v>
      </c>
      <c r="II17" s="38">
        <f t="shared" si="45"/>
        <v>277263</v>
      </c>
      <c r="IJ17" s="38">
        <f t="shared" si="45"/>
        <v>278404</v>
      </c>
      <c r="IK17" s="38">
        <f t="shared" si="45"/>
        <v>279545</v>
      </c>
      <c r="IL17" s="38">
        <f t="shared" si="45"/>
        <v>280686</v>
      </c>
      <c r="IM17" s="38">
        <f t="shared" si="45"/>
        <v>281827</v>
      </c>
      <c r="IN17" s="38">
        <f t="shared" si="45"/>
        <v>282968</v>
      </c>
      <c r="IO17" s="38">
        <f t="shared" si="45"/>
        <v>284109</v>
      </c>
      <c r="IP17" s="38">
        <f t="shared" si="45"/>
        <v>285250</v>
      </c>
    </row>
    <row r="18" ht="13.5" hidden="1" thickBot="1"/>
    <row r="19" spans="2:63" ht="12.75" hidden="1">
      <c r="B19" t="s">
        <v>111</v>
      </c>
      <c r="BJ19" s="143"/>
      <c r="BK19" s="60" t="s">
        <v>61</v>
      </c>
    </row>
    <row r="20" spans="1:63" ht="12.75" hidden="1">
      <c r="A20" s="140"/>
      <c r="B20" s="146">
        <v>39550</v>
      </c>
      <c r="C20" s="140"/>
      <c r="D20" s="140"/>
      <c r="E20" s="140"/>
      <c r="BJ20" s="144">
        <v>1</v>
      </c>
      <c r="BK20" s="61">
        <v>43050</v>
      </c>
    </row>
    <row r="21" spans="1:63" ht="12.75" hidden="1">
      <c r="A21" s="140"/>
      <c r="B21" s="140"/>
      <c r="C21" s="140"/>
      <c r="D21" s="140"/>
      <c r="E21" s="140"/>
      <c r="BJ21" s="144">
        <v>2</v>
      </c>
      <c r="BK21" s="61">
        <v>49200</v>
      </c>
    </row>
    <row r="22" spans="1:63" ht="17.25" hidden="1">
      <c r="A22" s="140"/>
      <c r="B22" s="140"/>
      <c r="C22" s="140"/>
      <c r="D22" s="140"/>
      <c r="E22" s="140"/>
      <c r="H22" s="139"/>
      <c r="BJ22" s="144">
        <v>3</v>
      </c>
      <c r="BK22" s="61">
        <v>55350</v>
      </c>
    </row>
    <row r="23" spans="1:63" ht="12.75" hidden="1">
      <c r="A23" s="140"/>
      <c r="B23" s="140"/>
      <c r="C23" s="141"/>
      <c r="D23" s="142"/>
      <c r="E23" s="140"/>
      <c r="BJ23" s="144">
        <v>4</v>
      </c>
      <c r="BK23" s="61">
        <v>61500</v>
      </c>
    </row>
    <row r="24" spans="1:63" ht="17.25" hidden="1">
      <c r="A24" s="140"/>
      <c r="B24" s="140"/>
      <c r="C24" s="140"/>
      <c r="D24" s="140"/>
      <c r="E24" s="140"/>
      <c r="F24" s="139"/>
      <c r="BJ24" s="144">
        <v>5</v>
      </c>
      <c r="BK24" s="61">
        <v>66400</v>
      </c>
    </row>
    <row r="25" spans="1:63" ht="12.75" hidden="1">
      <c r="A25" s="140"/>
      <c r="B25" s="140"/>
      <c r="C25" s="140"/>
      <c r="D25" s="140"/>
      <c r="E25" s="140"/>
      <c r="BJ25" s="144">
        <v>6</v>
      </c>
      <c r="BK25" s="61">
        <v>71350</v>
      </c>
    </row>
    <row r="26" spans="1:63" ht="12.75" hidden="1">
      <c r="A26" s="140"/>
      <c r="B26" s="140"/>
      <c r="C26" s="140"/>
      <c r="D26" s="140"/>
      <c r="E26" s="140"/>
      <c r="BJ26" s="144">
        <v>7</v>
      </c>
      <c r="BK26" s="61">
        <v>76250</v>
      </c>
    </row>
    <row r="27" spans="1:63" ht="13.5" hidden="1" thickBot="1">
      <c r="A27" s="140"/>
      <c r="B27" s="140"/>
      <c r="C27" s="140"/>
      <c r="D27" s="140"/>
      <c r="E27" s="140"/>
      <c r="BJ27" s="145">
        <v>8</v>
      </c>
      <c r="BK27" s="62">
        <v>81200</v>
      </c>
    </row>
    <row r="28" spans="1:5" ht="12.75" hidden="1">
      <c r="A28" s="140"/>
      <c r="B28" s="140"/>
      <c r="C28" s="140"/>
      <c r="D28" s="140"/>
      <c r="E28" s="140"/>
    </row>
    <row r="29" spans="1:5" ht="12.75" hidden="1">
      <c r="A29" s="140"/>
      <c r="B29" s="140"/>
      <c r="C29" s="141"/>
      <c r="D29" s="142"/>
      <c r="E29" s="140"/>
    </row>
    <row r="30" spans="1:5" ht="12.75" hidden="1">
      <c r="A30" s="140"/>
      <c r="B30" s="140"/>
      <c r="C30" s="140"/>
      <c r="D30" s="140"/>
      <c r="E30" s="140"/>
    </row>
    <row r="31" spans="1:63" ht="12.75" hidden="1">
      <c r="A31" s="140"/>
      <c r="B31" s="140"/>
      <c r="C31" s="140"/>
      <c r="D31" s="140"/>
      <c r="E31" s="140"/>
      <c r="BK31" s="37"/>
    </row>
    <row r="32" spans="1:63" ht="12.75" hidden="1">
      <c r="A32" s="140"/>
      <c r="B32" s="140"/>
      <c r="C32" s="140"/>
      <c r="D32" s="140"/>
      <c r="E32" s="140"/>
      <c r="BK32" s="38">
        <f>(BK20+BK21)/2</f>
        <v>46125</v>
      </c>
    </row>
    <row r="33" spans="1:63" ht="12.75" hidden="1">
      <c r="A33" s="140"/>
      <c r="B33" s="140"/>
      <c r="C33" s="140"/>
      <c r="D33" s="140"/>
      <c r="E33" s="140"/>
      <c r="BK33" s="38">
        <f>BK22</f>
        <v>55350</v>
      </c>
    </row>
    <row r="34" ht="12.75" hidden="1">
      <c r="BK34" s="38">
        <f>(BK24+BK23)/2</f>
        <v>63950</v>
      </c>
    </row>
    <row r="35" ht="12.75" hidden="1">
      <c r="BK35" s="38">
        <f>BK25</f>
        <v>71350</v>
      </c>
    </row>
  </sheetData>
  <sheetProtection password="8C4F" sheet="1" objects="1" scenarios="1"/>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sheetPr codeName="Sheet12">
    <tabColor indexed="10"/>
  </sheetPr>
  <dimension ref="A1:B8"/>
  <sheetViews>
    <sheetView workbookViewId="0" topLeftCell="A65536">
      <selection activeCell="F21" sqref="A1:IV16384"/>
    </sheetView>
  </sheetViews>
  <sheetFormatPr defaultColWidth="9.140625" defaultRowHeight="12.75" zeroHeight="1"/>
  <cols>
    <col min="1" max="1" width="4.140625" style="0" customWidth="1"/>
  </cols>
  <sheetData>
    <row r="1" spans="1:2" ht="12.75" hidden="1">
      <c r="A1" s="144">
        <v>1</v>
      </c>
      <c r="B1" s="61">
        <v>43050</v>
      </c>
    </row>
    <row r="2" spans="1:2" ht="12.75" hidden="1">
      <c r="A2" s="144">
        <v>2</v>
      </c>
      <c r="B2" s="61">
        <v>49200</v>
      </c>
    </row>
    <row r="3" spans="1:2" ht="12.75" hidden="1">
      <c r="A3" s="144">
        <v>3</v>
      </c>
      <c r="B3" s="61">
        <v>55350</v>
      </c>
    </row>
    <row r="4" spans="1:2" ht="12.75" hidden="1">
      <c r="A4" s="144">
        <v>4</v>
      </c>
      <c r="B4" s="61">
        <v>61500</v>
      </c>
    </row>
    <row r="5" spans="1:2" ht="12.75" hidden="1">
      <c r="A5" s="144">
        <v>5</v>
      </c>
      <c r="B5" s="61">
        <v>66400</v>
      </c>
    </row>
    <row r="6" spans="1:2" ht="12.75" hidden="1">
      <c r="A6" s="144">
        <v>6</v>
      </c>
      <c r="B6" s="61">
        <v>71350</v>
      </c>
    </row>
    <row r="7" spans="1:2" ht="12.75" hidden="1">
      <c r="A7" s="144">
        <v>7</v>
      </c>
      <c r="B7" s="61">
        <v>76250</v>
      </c>
    </row>
    <row r="8" spans="1:2" ht="13.5" hidden="1" thickBot="1">
      <c r="A8" s="145">
        <v>8</v>
      </c>
      <c r="B8" s="62">
        <v>81200</v>
      </c>
    </row>
  </sheetData>
  <sheetProtection password="8C4F"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tabColor indexed="10"/>
  </sheetPr>
  <dimension ref="A1:C9"/>
  <sheetViews>
    <sheetView workbookViewId="0" topLeftCell="A65536">
      <selection activeCell="A3" sqref="A1:IV16384"/>
    </sheetView>
  </sheetViews>
  <sheetFormatPr defaultColWidth="9.140625" defaultRowHeight="12.75" zeroHeight="1"/>
  <cols>
    <col min="1" max="1" width="12.7109375" style="0" bestFit="1" customWidth="1"/>
    <col min="2" max="2" width="8.7109375" style="0" bestFit="1" customWidth="1"/>
  </cols>
  <sheetData>
    <row r="1" spans="1:3" ht="12.75" hidden="1">
      <c r="A1" s="2" t="s">
        <v>14</v>
      </c>
      <c r="B1" s="45" t="s">
        <v>59</v>
      </c>
      <c r="C1" s="46" t="s">
        <v>60</v>
      </c>
    </row>
    <row r="2" spans="1:3" ht="12.75" hidden="1">
      <c r="A2" s="2"/>
      <c r="B2" s="45">
        <v>1</v>
      </c>
      <c r="C2" s="46">
        <v>2</v>
      </c>
    </row>
    <row r="3" spans="1:3" ht="12.75" hidden="1">
      <c r="A3" s="2">
        <v>0</v>
      </c>
      <c r="B3" s="47">
        <v>861</v>
      </c>
      <c r="C3" s="48">
        <v>1025</v>
      </c>
    </row>
    <row r="4" spans="1:3" ht="12.75" hidden="1">
      <c r="A4" s="2">
        <v>1</v>
      </c>
      <c r="B4" s="47">
        <v>922</v>
      </c>
      <c r="C4" s="48">
        <v>1133</v>
      </c>
    </row>
    <row r="5" spans="1:3" ht="12.75" hidden="1">
      <c r="A5" s="2">
        <v>2</v>
      </c>
      <c r="B5" s="47">
        <v>1107</v>
      </c>
      <c r="C5" s="48">
        <v>1324</v>
      </c>
    </row>
    <row r="6" spans="1:3" ht="12.75" hidden="1">
      <c r="A6" s="2">
        <v>3</v>
      </c>
      <c r="B6" s="47">
        <v>1279</v>
      </c>
      <c r="C6" s="48">
        <v>1565</v>
      </c>
    </row>
    <row r="7" spans="1:3" ht="12.75" hidden="1">
      <c r="A7" s="2">
        <v>4</v>
      </c>
      <c r="B7" s="49">
        <v>1426</v>
      </c>
      <c r="C7" s="50">
        <v>1726</v>
      </c>
    </row>
    <row r="8" spans="1:3" ht="12.75" hidden="1">
      <c r="A8" s="2">
        <v>5</v>
      </c>
      <c r="B8" s="49">
        <v>1574</v>
      </c>
      <c r="C8" s="50">
        <v>1886</v>
      </c>
    </row>
    <row r="9" spans="1:3" ht="12.75" hidden="1">
      <c r="A9" s="2">
        <v>6</v>
      </c>
      <c r="B9" s="47">
        <v>1722</v>
      </c>
      <c r="C9" s="50">
        <v>2047</v>
      </c>
    </row>
  </sheetData>
  <sheetProtection password="8C4F" sheet="1" objects="1" scenario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1">
    <tabColor indexed="10"/>
  </sheetPr>
  <dimension ref="A1:G11"/>
  <sheetViews>
    <sheetView workbookViewId="0" topLeftCell="A65536">
      <selection activeCell="F15" sqref="A1:IV16384"/>
    </sheetView>
  </sheetViews>
  <sheetFormatPr defaultColWidth="9.140625" defaultRowHeight="12.75" zeroHeight="1"/>
  <cols>
    <col min="3" max="3" width="12.7109375" style="0" bestFit="1" customWidth="1"/>
  </cols>
  <sheetData>
    <row r="1" spans="1:7" ht="12.75" hidden="1">
      <c r="A1" s="37"/>
      <c r="B1" s="37">
        <v>0</v>
      </c>
      <c r="C1" s="37">
        <v>1</v>
      </c>
      <c r="D1" s="37">
        <v>2</v>
      </c>
      <c r="E1" s="37">
        <v>3</v>
      </c>
      <c r="F1" s="37">
        <v>4</v>
      </c>
      <c r="G1" s="37">
        <v>5</v>
      </c>
    </row>
    <row r="2" spans="1:7" ht="12.75" hidden="1">
      <c r="A2" s="37">
        <v>1</v>
      </c>
      <c r="B2" s="37">
        <f>Utility1!C31</f>
        <v>0</v>
      </c>
      <c r="C2" s="37">
        <f>Utility1!D31</f>
        <v>0</v>
      </c>
      <c r="D2" s="37">
        <f>Utility1!E31</f>
        <v>0</v>
      </c>
      <c r="E2" s="37">
        <f>Utility1!F31</f>
        <v>0</v>
      </c>
      <c r="F2" s="37">
        <f>Utility1!G31</f>
        <v>0</v>
      </c>
      <c r="G2" s="37">
        <f>Utility1!H31</f>
        <v>0</v>
      </c>
    </row>
    <row r="3" spans="1:7" ht="12.75" hidden="1">
      <c r="A3" s="37">
        <v>2</v>
      </c>
      <c r="B3" s="37">
        <f>Utility2!C31</f>
        <v>0</v>
      </c>
      <c r="C3" s="37">
        <f>Utility2!D31</f>
        <v>0</v>
      </c>
      <c r="D3" s="37">
        <f>Utility2!E31</f>
        <v>0</v>
      </c>
      <c r="E3" s="37">
        <f>Utility2!F31</f>
        <v>0</v>
      </c>
      <c r="F3" s="37">
        <f>Utility2!G31</f>
        <v>0</v>
      </c>
      <c r="G3" s="37">
        <f>Utility2!H31</f>
        <v>0</v>
      </c>
    </row>
    <row r="4" spans="1:7" ht="12.75" hidden="1">
      <c r="A4" s="37">
        <v>3</v>
      </c>
      <c r="B4" s="37">
        <f>Utility3!C31</f>
        <v>0</v>
      </c>
      <c r="C4" s="37">
        <f>Utility3!D31</f>
        <v>0</v>
      </c>
      <c r="D4" s="37">
        <f>Utility3!E31</f>
        <v>0</v>
      </c>
      <c r="E4" s="37">
        <f>Utility3!F31</f>
        <v>0</v>
      </c>
      <c r="F4" s="37">
        <f>Utility3!G31</f>
        <v>0</v>
      </c>
      <c r="G4" s="37">
        <f>Utility3!H31</f>
        <v>0</v>
      </c>
    </row>
    <row r="5" spans="1:7" ht="12.75" hidden="1">
      <c r="A5" s="37">
        <v>4</v>
      </c>
      <c r="B5" s="37">
        <f>Utility4!C31</f>
        <v>0</v>
      </c>
      <c r="C5" s="37">
        <f>Utility4!D31</f>
        <v>0</v>
      </c>
      <c r="D5" s="37">
        <f>Utility4!E31</f>
        <v>0</v>
      </c>
      <c r="E5" s="37">
        <f>Utility4!F31</f>
        <v>0</v>
      </c>
      <c r="F5" s="37">
        <f>Utility4!G31</f>
        <v>0</v>
      </c>
      <c r="G5" s="37">
        <f>Utility4!H31</f>
        <v>0</v>
      </c>
    </row>
    <row r="6" spans="1:7" ht="12.75" hidden="1">
      <c r="A6" s="37">
        <v>5</v>
      </c>
      <c r="B6" s="37">
        <f>Utility5!C31</f>
        <v>0</v>
      </c>
      <c r="C6" s="37">
        <f>Utility5!D31</f>
        <v>0</v>
      </c>
      <c r="D6" s="37">
        <f>Utility5!E31</f>
        <v>0</v>
      </c>
      <c r="E6" s="37">
        <f>Utility5!F31</f>
        <v>0</v>
      </c>
      <c r="F6" s="37">
        <f>Utility5!G31</f>
        <v>0</v>
      </c>
      <c r="G6" s="37">
        <f>Utility5!H31</f>
        <v>0</v>
      </c>
    </row>
    <row r="7" ht="12.75" hidden="1"/>
    <row r="8" ht="12.75" hidden="1"/>
    <row r="9" ht="12.75" hidden="1"/>
    <row r="10" spans="2:3" ht="12.75" hidden="1">
      <c r="B10" t="s">
        <v>89</v>
      </c>
      <c r="C10" t="s">
        <v>90</v>
      </c>
    </row>
    <row r="11" ht="12.75" hidden="1">
      <c r="C11" t="s">
        <v>91</v>
      </c>
    </row>
  </sheetData>
  <sheetProtection password="8C4F"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tabColor indexed="10"/>
    <pageSetUpPr fitToPage="1"/>
  </sheetPr>
  <dimension ref="A1:H31"/>
  <sheetViews>
    <sheetView workbookViewId="0" topLeftCell="A65536">
      <selection activeCell="I1" sqref="A1:IV16384"/>
    </sheetView>
  </sheetViews>
  <sheetFormatPr defaultColWidth="9.140625" defaultRowHeight="12.75" zeroHeight="1"/>
  <cols>
    <col min="1" max="1" width="18.57421875" style="0" bestFit="1" customWidth="1"/>
    <col min="2" max="2" width="2.00390625" style="3" bestFit="1" customWidth="1"/>
    <col min="9" max="9" width="5.57421875" style="0" customWidth="1"/>
  </cols>
  <sheetData>
    <row r="1" spans="1:8" ht="33" hidden="1" thickBot="1">
      <c r="A1" s="369">
        <v>1</v>
      </c>
      <c r="B1" s="369"/>
      <c r="C1" s="369"/>
      <c r="D1" s="369"/>
      <c r="E1" s="369"/>
      <c r="F1" s="369"/>
      <c r="G1" s="369"/>
      <c r="H1" s="369"/>
    </row>
    <row r="2" spans="1:8" ht="12.75" hidden="1">
      <c r="A2" s="375" t="s">
        <v>20</v>
      </c>
      <c r="B2" s="376"/>
      <c r="C2" s="376"/>
      <c r="D2" s="377"/>
      <c r="E2" s="378" t="s">
        <v>21</v>
      </c>
      <c r="F2" s="379"/>
      <c r="G2" s="379"/>
      <c r="H2" s="4" t="s">
        <v>22</v>
      </c>
    </row>
    <row r="3" spans="1:8" ht="13.5" hidden="1" thickBot="1">
      <c r="A3" s="380" t="s">
        <v>37</v>
      </c>
      <c r="B3" s="381"/>
      <c r="C3" s="381"/>
      <c r="D3" s="382"/>
      <c r="E3" s="383" t="s">
        <v>45</v>
      </c>
      <c r="F3" s="384"/>
      <c r="G3" s="384"/>
      <c r="H3" s="5">
        <v>39786</v>
      </c>
    </row>
    <row r="4" spans="1:8" ht="13.5" hidden="1" thickBot="1">
      <c r="A4" s="370" t="s">
        <v>23</v>
      </c>
      <c r="B4" s="6"/>
      <c r="C4" s="372" t="s">
        <v>24</v>
      </c>
      <c r="D4" s="373"/>
      <c r="E4" s="373"/>
      <c r="F4" s="373"/>
      <c r="G4" s="373"/>
      <c r="H4" s="374"/>
    </row>
    <row r="5" spans="1:8" ht="13.5" hidden="1" thickBot="1">
      <c r="A5" s="371"/>
      <c r="B5" s="7"/>
      <c r="C5" s="8" t="s">
        <v>25</v>
      </c>
      <c r="D5" s="9" t="s">
        <v>26</v>
      </c>
      <c r="E5" s="9" t="s">
        <v>27</v>
      </c>
      <c r="F5" s="9" t="s">
        <v>28</v>
      </c>
      <c r="G5" s="9" t="s">
        <v>29</v>
      </c>
      <c r="H5" s="9" t="s">
        <v>51</v>
      </c>
    </row>
    <row r="6" spans="1:8" ht="13.5" hidden="1" thickBot="1">
      <c r="A6" s="10" t="s">
        <v>30</v>
      </c>
      <c r="B6" s="11"/>
      <c r="C6" s="12">
        <v>0</v>
      </c>
      <c r="D6" s="12">
        <v>1</v>
      </c>
      <c r="E6" s="12">
        <v>2</v>
      </c>
      <c r="F6" s="12">
        <v>3</v>
      </c>
      <c r="G6" s="12">
        <v>4</v>
      </c>
      <c r="H6" s="12">
        <v>5</v>
      </c>
    </row>
    <row r="7" spans="1:8" ht="13.5" hidden="1" thickBot="1">
      <c r="A7" s="13" t="s">
        <v>31</v>
      </c>
      <c r="B7" s="14">
        <v>1</v>
      </c>
      <c r="C7" s="15">
        <v>32</v>
      </c>
      <c r="D7" s="16">
        <v>40</v>
      </c>
      <c r="E7" s="16">
        <v>49</v>
      </c>
      <c r="F7" s="16">
        <v>57</v>
      </c>
      <c r="G7" s="16">
        <v>69</v>
      </c>
      <c r="H7" s="16">
        <v>77</v>
      </c>
    </row>
    <row r="8" spans="1:8" ht="13.5" hidden="1" thickBot="1">
      <c r="A8" s="13" t="s">
        <v>38</v>
      </c>
      <c r="B8" s="14">
        <v>2</v>
      </c>
      <c r="C8" s="19">
        <v>38</v>
      </c>
      <c r="D8" s="20">
        <v>53</v>
      </c>
      <c r="E8" s="20">
        <v>69</v>
      </c>
      <c r="F8" s="20">
        <v>84</v>
      </c>
      <c r="G8" s="20">
        <v>107</v>
      </c>
      <c r="H8" s="20">
        <v>122</v>
      </c>
    </row>
    <row r="9" spans="1:8" ht="13.5" hidden="1" thickBot="1">
      <c r="A9" s="17" t="s">
        <v>39</v>
      </c>
      <c r="B9" s="18">
        <v>3</v>
      </c>
      <c r="C9" s="19">
        <v>39</v>
      </c>
      <c r="D9" s="20">
        <v>55</v>
      </c>
      <c r="E9" s="20">
        <v>71</v>
      </c>
      <c r="F9" s="20">
        <v>87</v>
      </c>
      <c r="G9" s="20">
        <v>110</v>
      </c>
      <c r="H9" s="20">
        <v>126</v>
      </c>
    </row>
    <row r="10" spans="1:8" ht="13.5" hidden="1" thickBot="1">
      <c r="A10" s="21" t="s">
        <v>40</v>
      </c>
      <c r="B10" s="22">
        <v>4</v>
      </c>
      <c r="C10" s="19">
        <v>22</v>
      </c>
      <c r="D10" s="20">
        <v>31</v>
      </c>
      <c r="E10" s="20">
        <v>40</v>
      </c>
      <c r="F10" s="20">
        <v>49</v>
      </c>
      <c r="G10" s="20">
        <v>62</v>
      </c>
      <c r="H10" s="20">
        <v>71</v>
      </c>
    </row>
    <row r="11" spans="1:8" ht="13.5" hidden="1" thickBot="1">
      <c r="A11" s="10" t="s">
        <v>32</v>
      </c>
      <c r="B11" s="11"/>
      <c r="C11" s="12">
        <v>0</v>
      </c>
      <c r="D11" s="12">
        <v>1</v>
      </c>
      <c r="E11" s="12">
        <v>2</v>
      </c>
      <c r="F11" s="12">
        <v>3</v>
      </c>
      <c r="G11" s="12">
        <v>4</v>
      </c>
      <c r="H11" s="12">
        <v>5</v>
      </c>
    </row>
    <row r="12" spans="1:8" ht="13.5" hidden="1" thickBot="1">
      <c r="A12" s="13" t="s">
        <v>31</v>
      </c>
      <c r="B12" s="14">
        <v>1</v>
      </c>
      <c r="C12" s="15">
        <v>6</v>
      </c>
      <c r="D12" s="16">
        <v>8</v>
      </c>
      <c r="E12" s="16">
        <v>11</v>
      </c>
      <c r="F12" s="16">
        <v>13</v>
      </c>
      <c r="G12" s="16">
        <v>17</v>
      </c>
      <c r="H12" s="16">
        <v>19</v>
      </c>
    </row>
    <row r="13" spans="1:8" ht="13.5" hidden="1" thickBot="1">
      <c r="A13" s="13" t="s">
        <v>38</v>
      </c>
      <c r="B13" s="14">
        <v>2</v>
      </c>
      <c r="C13" s="19">
        <v>13</v>
      </c>
      <c r="D13" s="20">
        <v>18</v>
      </c>
      <c r="E13" s="20">
        <v>23</v>
      </c>
      <c r="F13" s="20">
        <v>28</v>
      </c>
      <c r="G13" s="20">
        <v>35</v>
      </c>
      <c r="H13" s="20">
        <v>40</v>
      </c>
    </row>
    <row r="14" spans="1:8" ht="13.5" hidden="1" thickBot="1">
      <c r="A14" s="17" t="s">
        <v>41</v>
      </c>
      <c r="B14" s="18">
        <v>3</v>
      </c>
      <c r="C14" s="19">
        <v>8</v>
      </c>
      <c r="D14" s="20">
        <v>11</v>
      </c>
      <c r="E14" s="20">
        <v>15</v>
      </c>
      <c r="F14" s="20">
        <v>18</v>
      </c>
      <c r="G14" s="20">
        <v>23</v>
      </c>
      <c r="H14" s="20">
        <v>26</v>
      </c>
    </row>
    <row r="15" spans="1:8" ht="13.5" hidden="1" thickBot="1">
      <c r="A15" s="4" t="s">
        <v>33</v>
      </c>
      <c r="B15" s="127"/>
      <c r="C15" s="128">
        <v>0</v>
      </c>
      <c r="D15" s="128">
        <v>1</v>
      </c>
      <c r="E15" s="128">
        <v>2</v>
      </c>
      <c r="F15" s="128">
        <v>3</v>
      </c>
      <c r="G15" s="128">
        <v>4</v>
      </c>
      <c r="H15" s="128">
        <v>5</v>
      </c>
    </row>
    <row r="16" spans="1:8" ht="13.5" hidden="1" thickBot="1">
      <c r="A16" s="24"/>
      <c r="B16" s="129">
        <v>1</v>
      </c>
      <c r="C16" s="130">
        <v>18</v>
      </c>
      <c r="D16" s="131">
        <v>24</v>
      </c>
      <c r="E16" s="131">
        <v>31</v>
      </c>
      <c r="F16" s="131">
        <v>38</v>
      </c>
      <c r="G16" s="131">
        <v>49</v>
      </c>
      <c r="H16" s="131">
        <v>56</v>
      </c>
    </row>
    <row r="17" spans="1:8" ht="13.5" hidden="1" thickBot="1">
      <c r="A17" s="29" t="s">
        <v>42</v>
      </c>
      <c r="B17" s="132"/>
      <c r="C17" s="133">
        <v>0</v>
      </c>
      <c r="D17" s="133">
        <v>1</v>
      </c>
      <c r="E17" s="133">
        <v>2</v>
      </c>
      <c r="F17" s="133">
        <v>3</v>
      </c>
      <c r="G17" s="133">
        <v>4</v>
      </c>
      <c r="H17" s="133">
        <v>5</v>
      </c>
    </row>
    <row r="18" spans="1:8" ht="13.5" hidden="1" thickBot="1">
      <c r="A18" s="29"/>
      <c r="B18" s="132">
        <v>1</v>
      </c>
      <c r="C18" s="134">
        <v>6</v>
      </c>
      <c r="D18" s="135">
        <v>8</v>
      </c>
      <c r="E18" s="135">
        <v>10</v>
      </c>
      <c r="F18" s="135">
        <v>12</v>
      </c>
      <c r="G18" s="135">
        <v>16</v>
      </c>
      <c r="H18" s="135">
        <v>18</v>
      </c>
    </row>
    <row r="19" spans="1:8" ht="13.5" hidden="1" thickBot="1">
      <c r="A19" s="4" t="s">
        <v>34</v>
      </c>
      <c r="B19" s="26"/>
      <c r="C19" s="12">
        <v>0</v>
      </c>
      <c r="D19" s="12">
        <v>1</v>
      </c>
      <c r="E19" s="12">
        <v>2</v>
      </c>
      <c r="F19" s="12">
        <v>3</v>
      </c>
      <c r="G19" s="12">
        <v>4</v>
      </c>
      <c r="H19" s="12">
        <v>5</v>
      </c>
    </row>
    <row r="20" spans="1:8" ht="13.5" hidden="1" thickBot="1">
      <c r="A20" s="27" t="s">
        <v>31</v>
      </c>
      <c r="B20" s="28">
        <v>1</v>
      </c>
      <c r="C20" s="15">
        <v>13</v>
      </c>
      <c r="D20" s="16">
        <v>18</v>
      </c>
      <c r="E20" s="16">
        <v>23</v>
      </c>
      <c r="F20" s="16">
        <v>28</v>
      </c>
      <c r="G20" s="16">
        <v>35</v>
      </c>
      <c r="H20" s="16">
        <v>40</v>
      </c>
    </row>
    <row r="21" spans="1:8" ht="13.5" hidden="1" thickBot="1">
      <c r="A21" s="13" t="s">
        <v>38</v>
      </c>
      <c r="B21" s="14">
        <v>2</v>
      </c>
      <c r="C21" s="19">
        <v>27</v>
      </c>
      <c r="D21" s="20">
        <v>38</v>
      </c>
      <c r="E21" s="20">
        <v>49</v>
      </c>
      <c r="F21" s="20">
        <v>59</v>
      </c>
      <c r="G21" s="20">
        <v>76</v>
      </c>
      <c r="H21" s="20">
        <v>86</v>
      </c>
    </row>
    <row r="22" spans="1:8" ht="13.5" hidden="1" thickBot="1">
      <c r="A22" s="17" t="s">
        <v>39</v>
      </c>
      <c r="B22" s="18">
        <v>3</v>
      </c>
      <c r="C22" s="19">
        <v>27</v>
      </c>
      <c r="D22" s="20">
        <v>38</v>
      </c>
      <c r="E22" s="20">
        <v>49</v>
      </c>
      <c r="F22" s="20">
        <v>60</v>
      </c>
      <c r="G22" s="20">
        <v>76</v>
      </c>
      <c r="H22" s="20">
        <v>87</v>
      </c>
    </row>
    <row r="23" spans="1:8" ht="13.5" hidden="1" thickBot="1">
      <c r="A23" s="21" t="s">
        <v>43</v>
      </c>
      <c r="B23" s="22">
        <v>4</v>
      </c>
      <c r="C23" s="19">
        <v>20</v>
      </c>
      <c r="D23" s="20">
        <v>28</v>
      </c>
      <c r="E23" s="20">
        <v>37</v>
      </c>
      <c r="F23" s="20">
        <v>45</v>
      </c>
      <c r="G23" s="20">
        <v>57</v>
      </c>
      <c r="H23" s="20">
        <v>65</v>
      </c>
    </row>
    <row r="24" spans="1:8" ht="13.5" hidden="1" thickBot="1">
      <c r="A24" s="4" t="s">
        <v>35</v>
      </c>
      <c r="B24" s="23">
        <v>0</v>
      </c>
      <c r="C24" s="12">
        <v>0</v>
      </c>
      <c r="D24" s="12">
        <v>1</v>
      </c>
      <c r="E24" s="12">
        <v>2</v>
      </c>
      <c r="F24" s="12">
        <v>3</v>
      </c>
      <c r="G24" s="12">
        <v>4</v>
      </c>
      <c r="H24" s="12">
        <v>5</v>
      </c>
    </row>
    <row r="25" spans="1:8" ht="13.5" hidden="1" thickBot="1">
      <c r="A25" s="29"/>
      <c r="B25" s="30">
        <v>1</v>
      </c>
      <c r="C25" s="15">
        <v>10</v>
      </c>
      <c r="D25" s="16">
        <v>12</v>
      </c>
      <c r="E25" s="16">
        <v>18</v>
      </c>
      <c r="F25" s="16">
        <v>29</v>
      </c>
      <c r="G25" s="16">
        <v>42</v>
      </c>
      <c r="H25" s="16">
        <v>56</v>
      </c>
    </row>
    <row r="26" spans="1:8" ht="13.5" hidden="1" thickBot="1">
      <c r="A26" s="4" t="s">
        <v>36</v>
      </c>
      <c r="B26" s="23">
        <v>0</v>
      </c>
      <c r="C26" s="12">
        <v>0</v>
      </c>
      <c r="D26" s="12">
        <v>1</v>
      </c>
      <c r="E26" s="12">
        <v>2</v>
      </c>
      <c r="F26" s="12">
        <v>3</v>
      </c>
      <c r="G26" s="12">
        <v>4</v>
      </c>
      <c r="H26" s="12">
        <v>5</v>
      </c>
    </row>
    <row r="27" spans="1:8" ht="13.5" hidden="1" thickBot="1">
      <c r="A27" s="24"/>
      <c r="B27" s="25">
        <v>1</v>
      </c>
      <c r="C27" s="15">
        <v>6</v>
      </c>
      <c r="D27" s="16">
        <v>9</v>
      </c>
      <c r="E27" s="16">
        <v>20</v>
      </c>
      <c r="F27" s="16">
        <v>34</v>
      </c>
      <c r="G27" s="16">
        <v>54</v>
      </c>
      <c r="H27" s="16">
        <v>74</v>
      </c>
    </row>
    <row r="28" spans="1:8" ht="13.5" hidden="1" thickBot="1">
      <c r="A28" s="31" t="s">
        <v>44</v>
      </c>
      <c r="B28" s="23">
        <v>0</v>
      </c>
      <c r="C28" s="12">
        <v>0</v>
      </c>
      <c r="D28" s="12">
        <v>1</v>
      </c>
      <c r="E28" s="12">
        <v>2</v>
      </c>
      <c r="F28" s="12">
        <v>3</v>
      </c>
      <c r="G28" s="12">
        <v>4</v>
      </c>
      <c r="H28" s="12">
        <v>5</v>
      </c>
    </row>
    <row r="29" spans="1:8" ht="13.5" hidden="1" thickBot="1">
      <c r="A29" s="24"/>
      <c r="B29" s="25">
        <v>1</v>
      </c>
      <c r="C29" s="15">
        <v>29</v>
      </c>
      <c r="D29" s="16">
        <v>29</v>
      </c>
      <c r="E29" s="16">
        <v>29</v>
      </c>
      <c r="F29" s="16">
        <v>29</v>
      </c>
      <c r="G29" s="16">
        <v>29</v>
      </c>
      <c r="H29" s="16">
        <v>29</v>
      </c>
    </row>
    <row r="30" ht="13.5" hidden="1" thickBot="1"/>
    <row r="31" spans="1:8" ht="13.5" hidden="1" thickBot="1">
      <c r="A31" s="136" t="s">
        <v>88</v>
      </c>
      <c r="B31" s="137"/>
      <c r="C31" s="138">
        <f aca="true" t="shared" si="0" ref="C31:H31">SUM(IF(heat=0,0,VLOOKUP(heat,heat1,2+C6,0)),IF(cook=0,0,VLOOKUP(cook,cook1,2+C6,0)),IF(other=0,0,VLOOKUP(other,other1,2+C6,0)),IF(air=0,0,VLOOKUP(air,air1,2+C6,0)),IF(waterh=0,0,VLOOKUP(waterh,waterh1,2+C6)),IF(water=0,0,VLOOKUP(water,water1,2+C6,0)),IF(sewer=0,0,VLOOKUP(sewer,sewer1,2+C6,0)),IF(trash=0,0,VLOOKUP(trash,trash1,2+C6,0)))</f>
        <v>0</v>
      </c>
      <c r="D31" s="138">
        <f t="shared" si="0"/>
        <v>0</v>
      </c>
      <c r="E31" s="138">
        <f t="shared" si="0"/>
        <v>0</v>
      </c>
      <c r="F31" s="138">
        <f t="shared" si="0"/>
        <v>0</v>
      </c>
      <c r="G31" s="138">
        <f t="shared" si="0"/>
        <v>0</v>
      </c>
      <c r="H31" s="138">
        <f t="shared" si="0"/>
        <v>0</v>
      </c>
    </row>
  </sheetData>
  <sheetProtection password="8C4F" sheet="1" objects="1" scenarios="1"/>
  <mergeCells count="7">
    <mergeCell ref="A1:H1"/>
    <mergeCell ref="A4:A5"/>
    <mergeCell ref="C4:H4"/>
    <mergeCell ref="A2:D2"/>
    <mergeCell ref="E2:G2"/>
    <mergeCell ref="A3:D3"/>
    <mergeCell ref="E3:G3"/>
  </mergeCells>
  <printOptions/>
  <pageMargins left="0.75" right="0.75" top="1" bottom="1" header="0.5" footer="0.5"/>
  <pageSetup fitToHeight="1" fitToWidth="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County User</cp:lastModifiedBy>
  <cp:lastPrinted>2009-03-17T14:27:02Z</cp:lastPrinted>
  <dcterms:created xsi:type="dcterms:W3CDTF">2000-02-07T19:53:29Z</dcterms:created>
  <dcterms:modified xsi:type="dcterms:W3CDTF">2009-11-24T16:26:25Z</dcterms:modified>
  <cp:category/>
  <cp:version/>
  <cp:contentType/>
  <cp:contentStatus/>
</cp:coreProperties>
</file>