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9330" yWindow="0" windowWidth="19410" windowHeight="11010"/>
  </bookViews>
  <sheets>
    <sheet name="MOCO DOT-PriceProposal" sheetId="1" r:id="rId1"/>
    <sheet name="MOCO DOT-ProductionEstimates" sheetId="4" r:id="rId2"/>
  </sheets>
  <definedNames>
    <definedName name="OM_Price_Escalator">'MOCO DOT-PriceProposal'!$B$15</definedName>
  </definedNames>
  <calcPr calcId="114210" concurrentCalc="0"/>
</workbook>
</file>

<file path=xl/calcChain.xml><?xml version="1.0" encoding="utf-8"?>
<calcChain xmlns="http://schemas.openxmlformats.org/spreadsheetml/2006/main">
  <c r="D23" i="1"/>
  <c r="E23"/>
  <c r="C13" i="4"/>
  <c r="X13"/>
  <c r="F23" i="1"/>
  <c r="H23"/>
  <c r="A84"/>
  <c r="B84"/>
  <c r="D84"/>
  <c r="Y84"/>
  <c r="A62"/>
  <c r="B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X62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X41"/>
  <c r="A41"/>
  <c r="B41"/>
  <c r="E13" i="4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B13"/>
  <c r="A13"/>
  <c r="D33" i="1"/>
  <c r="D94"/>
  <c r="Y94"/>
  <c r="D32"/>
  <c r="D93"/>
  <c r="Y93"/>
  <c r="D31"/>
  <c r="D92"/>
  <c r="Y92"/>
  <c r="D85"/>
  <c r="D86"/>
  <c r="D87"/>
  <c r="D88"/>
  <c r="D28"/>
  <c r="D89"/>
  <c r="D29"/>
  <c r="D90"/>
  <c r="D91"/>
  <c r="D83"/>
  <c r="X72"/>
  <c r="X71"/>
  <c r="X70"/>
  <c r="X69"/>
  <c r="X68"/>
  <c r="X67"/>
  <c r="X66"/>
  <c r="X65"/>
  <c r="X64"/>
  <c r="X63"/>
  <c r="X6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X51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X50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X49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X48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X47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X46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X45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X4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X40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X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X43"/>
  <c r="C75"/>
  <c r="C54"/>
  <c r="C12" i="4"/>
  <c r="D96" i="1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C14" i="4"/>
  <c r="C15"/>
  <c r="C16"/>
  <c r="C17"/>
  <c r="C18"/>
  <c r="C19"/>
  <c r="C20"/>
  <c r="C21"/>
  <c r="C22"/>
  <c r="C23"/>
  <c r="E28" i="1"/>
  <c r="X18" i="4"/>
  <c r="F28" i="1"/>
  <c r="E29"/>
  <c r="X19" i="4"/>
  <c r="F29" i="1"/>
  <c r="E30"/>
  <c r="X20" i="4"/>
  <c r="F30" i="1"/>
  <c r="E31"/>
  <c r="X21" i="4"/>
  <c r="F31" i="1"/>
  <c r="E32"/>
  <c r="X22" i="4"/>
  <c r="F32" i="1"/>
  <c r="E33"/>
  <c r="X23" i="4"/>
  <c r="F33" i="1"/>
  <c r="X26" i="4"/>
  <c r="W25"/>
  <c r="A21"/>
  <c r="B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A22"/>
  <c r="B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A23"/>
  <c r="B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A92" i="1"/>
  <c r="B92"/>
  <c r="A93"/>
  <c r="B93"/>
  <c r="A94"/>
  <c r="B94"/>
  <c r="A70"/>
  <c r="B70"/>
  <c r="A71"/>
  <c r="B71"/>
  <c r="A72"/>
  <c r="B72"/>
  <c r="A49"/>
  <c r="B49"/>
  <c r="A50"/>
  <c r="B50"/>
  <c r="A51"/>
  <c r="B51"/>
  <c r="H31"/>
  <c r="H32"/>
  <c r="H33"/>
  <c r="D22"/>
  <c r="E15" i="4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D63" i="1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B68"/>
  <c r="A68"/>
  <c r="B67"/>
  <c r="A67"/>
  <c r="B66"/>
  <c r="A66"/>
  <c r="B65"/>
  <c r="A65"/>
  <c r="B64"/>
  <c r="A64"/>
  <c r="B63"/>
  <c r="A63"/>
  <c r="B61"/>
  <c r="A61"/>
  <c r="A43"/>
  <c r="B43"/>
  <c r="A44"/>
  <c r="B44"/>
  <c r="A45"/>
  <c r="B45"/>
  <c r="A46"/>
  <c r="B46"/>
  <c r="A47"/>
  <c r="B47"/>
  <c r="A48"/>
  <c r="B48"/>
  <c r="B42"/>
  <c r="B40"/>
  <c r="A42"/>
  <c r="A40"/>
  <c r="D30"/>
  <c r="H30"/>
  <c r="A86"/>
  <c r="B86"/>
  <c r="A87"/>
  <c r="B87"/>
  <c r="A88"/>
  <c r="B88"/>
  <c r="A89"/>
  <c r="B89"/>
  <c r="A90"/>
  <c r="B90"/>
  <c r="A91"/>
  <c r="B91"/>
  <c r="B85"/>
  <c r="B83"/>
  <c r="A85"/>
  <c r="A83"/>
  <c r="A69"/>
  <c r="B69"/>
  <c r="Y91"/>
  <c r="A15" i="4"/>
  <c r="B15"/>
  <c r="A16"/>
  <c r="B16"/>
  <c r="A17"/>
  <c r="B17"/>
  <c r="A18"/>
  <c r="B18"/>
  <c r="A19"/>
  <c r="B19"/>
  <c r="A20"/>
  <c r="B20"/>
  <c r="B14"/>
  <c r="A14"/>
  <c r="B12"/>
  <c r="A12"/>
  <c r="D24" i="1"/>
  <c r="D25"/>
  <c r="D26"/>
  <c r="D27"/>
  <c r="H28"/>
  <c r="H29"/>
  <c r="X12" i="4"/>
  <c r="X14"/>
  <c r="F24" i="1"/>
  <c r="X15" i="4"/>
  <c r="X16"/>
  <c r="F26" i="1"/>
  <c r="X17" i="4"/>
  <c r="F27" i="1"/>
  <c r="E22"/>
  <c r="H22"/>
  <c r="F22"/>
  <c r="E24"/>
  <c r="H24"/>
  <c r="E25"/>
  <c r="H25"/>
  <c r="F25"/>
  <c r="E26"/>
  <c r="H26"/>
  <c r="E27"/>
  <c r="H27"/>
  <c r="Y86"/>
  <c r="Y89"/>
  <c r="Y88"/>
  <c r="Y87"/>
  <c r="Y90"/>
  <c r="Y85"/>
  <c r="Y27" i="4"/>
  <c r="Y83" i="1"/>
</calcChain>
</file>

<file path=xl/sharedStrings.xml><?xml version="1.0" encoding="utf-8"?>
<sst xmlns="http://schemas.openxmlformats.org/spreadsheetml/2006/main" count="239" uniqueCount="115">
  <si>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</si>
  <si>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</si>
  <si>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</si>
  <si>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</si>
  <si>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</si>
  <si>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</si>
  <si>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</si>
  <si>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</si>
  <si>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</si>
  <si>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</si>
  <si>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</si>
  <si>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</si>
  <si>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</si>
  <si>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</si>
  <si>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</si>
  <si>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Buyout</t>
  </si>
  <si>
    <t>Year 16</t>
  </si>
  <si>
    <t>Year 17</t>
  </si>
  <si>
    <t>Year 18</t>
  </si>
  <si>
    <t>Year 19</t>
  </si>
  <si>
    <t>Year 20</t>
  </si>
  <si>
    <t>FMV</t>
  </si>
  <si>
    <t>PRODUCTION ESTIMATES</t>
  </si>
  <si>
    <t>Size (kW DC)</t>
  </si>
  <si>
    <t>kW DC</t>
  </si>
  <si>
    <t>Total Production:</t>
  </si>
  <si>
    <t>Sites</t>
  </si>
  <si>
    <t>Combined System Capacity:</t>
  </si>
  <si>
    <t>20-Year Energy Yield:</t>
  </si>
  <si>
    <t>LCOE
($/kWh)</t>
  </si>
  <si>
    <t>Full System Price (before Incentives)</t>
  </si>
  <si>
    <t>Operations &amp; Maintenance Cost Estimate</t>
  </si>
  <si>
    <t>Weighted Average PPA Price</t>
  </si>
  <si>
    <t>Total Purchase Price</t>
  </si>
  <si>
    <t>No alterations or changes of any kind to sites, formulas, or formatting are permitted. Bid responses that do not comply will be subject to rejection in total.</t>
  </si>
  <si>
    <t>Site #</t>
  </si>
  <si>
    <t>** Assigned as 0.5% per year for all proposals to standardize responses.  Deviations may be evaluated based on documented prior performance and/or actual warranties offered.</t>
  </si>
  <si>
    <t>Year 1 *</t>
  </si>
  <si>
    <t>Annual Degradation Rate **:</t>
  </si>
  <si>
    <t>Annual Escalation Rate:</t>
  </si>
  <si>
    <t>Proposal Summary Data</t>
  </si>
  <si>
    <t>PV Installation</t>
  </si>
  <si>
    <t>System Size</t>
  </si>
  <si>
    <t>Yr 1 Production</t>
  </si>
  <si>
    <t>Yield</t>
  </si>
  <si>
    <t>Site Usage</t>
  </si>
  <si>
    <t>Load Offset</t>
  </si>
  <si>
    <t>Modules</t>
  </si>
  <si>
    <t>Inverters</t>
  </si>
  <si>
    <t>Type</t>
  </si>
  <si>
    <t>(kW DC)</t>
  </si>
  <si>
    <t>(kWh/kW DC)</t>
  </si>
  <si>
    <t>(kWh)</t>
  </si>
  <si>
    <t>(%)</t>
  </si>
  <si>
    <t>Model</t>
  </si>
  <si>
    <t>Quantity</t>
  </si>
  <si>
    <t>PRODUCTION DATA (kWh) - Include Year 1 PVwatts Calculator Output for Each Site</t>
  </si>
  <si>
    <t>PPA PRICE (per kWh)</t>
  </si>
  <si>
    <t>kWh</t>
  </si>
  <si>
    <t>Year 1 Energy Yield (kWh/kW DC)</t>
  </si>
  <si>
    <t>kWh/kW DC</t>
  </si>
  <si>
    <t>Provided Data</t>
  </si>
  <si>
    <t>Formula</t>
  </si>
  <si>
    <t>Required Data</t>
  </si>
  <si>
    <t>Notes</t>
  </si>
  <si>
    <t>Prices quoted below shall include all taxes and all other charges, including travel expenses, and is the price the Department will pay for the term of any contract that is a result of this bid.</t>
  </si>
  <si>
    <t>Legend</t>
  </si>
  <si>
    <t>Nameplate 
(Watts DC)</t>
  </si>
  <si>
    <t>Nameplate 
(kW)</t>
  </si>
  <si>
    <t>Montgomery County, Department of Transportation</t>
  </si>
  <si>
    <t>MOCO DOT (Buyer) keeps all SRECs; Buyer keeps local incentives, if applicable</t>
  </si>
  <si>
    <t>Woodmont Ave Parking Garage</t>
  </si>
  <si>
    <t>MOCO29</t>
  </si>
  <si>
    <t>Del Ray Avenue Parking Garage</t>
  </si>
  <si>
    <t>MOCO30</t>
  </si>
  <si>
    <t>MOCO31</t>
  </si>
  <si>
    <t>MOCO32</t>
  </si>
  <si>
    <t>MOCO33</t>
  </si>
  <si>
    <t>Wayne Avenue Parking Garage</t>
  </si>
  <si>
    <t>MOCO34</t>
  </si>
  <si>
    <t>Ellsworth Drive Parking Garage</t>
  </si>
  <si>
    <t>MOCO35</t>
  </si>
  <si>
    <t>Amherst Avenue Parking Garage</t>
  </si>
  <si>
    <t>BIDDER:</t>
  </si>
  <si>
    <t>Request for Energy Proposals</t>
  </si>
  <si>
    <t>Bid pricing shall remain open to acceptance by the Department and is irrevocable for a period of 120 days, unless otherwise specified in the bid documents.</t>
  </si>
  <si>
    <t>Attachment B.2 - Pricing Proposal and Production Form</t>
  </si>
  <si>
    <t xml:space="preserve">Seller proposes to keep SRECS for Term of </t>
  </si>
  <si>
    <r>
      <rPr>
        <b/>
        <sz val="10"/>
        <rFont val="Arial"/>
        <family val="2"/>
      </rPr>
      <t>Years</t>
    </r>
    <r>
      <rPr>
        <sz val="10"/>
        <rFont val="Arial"/>
      </rPr>
      <t xml:space="preserve"> (e.g. 3, 5, 10, 20)</t>
    </r>
  </si>
  <si>
    <t>* Must match estimated output from attached PVwatts Calculator (http://pvwatts.nrel.gov/) outputs for each site. Sample output below</t>
  </si>
  <si>
    <r>
      <rPr>
        <b/>
        <sz val="12"/>
        <color indexed="10"/>
        <rFont val="Arial"/>
      </rPr>
      <t>Seller keeps SRECs for specified term; Seller keeps local incentives, if applicable</t>
    </r>
  </si>
  <si>
    <r>
      <rPr>
        <b/>
        <sz val="12"/>
        <color indexed="10"/>
        <rFont val="Arial"/>
      </rPr>
      <t>MOCO DOT (Buyer) keeps all SRECs; Seller keeps local incentives, if applicable</t>
    </r>
  </si>
  <si>
    <t>1101 Bonifant Street Parking Garage</t>
  </si>
  <si>
    <t>8530 Cameron Street Parking Garage</t>
  </si>
  <si>
    <t>MOCO36</t>
  </si>
  <si>
    <t>MOCO37</t>
  </si>
  <si>
    <t>MOCO38</t>
  </si>
  <si>
    <t>1100 Bonifant Street Parking Garage</t>
  </si>
  <si>
    <t>8700 Cameron Street Parking Garage</t>
  </si>
  <si>
    <t>St. Elmo Avenue Parking Garage</t>
  </si>
  <si>
    <t>Direct Purchase Price (per Watt-dc)</t>
  </si>
  <si>
    <t>Carport</t>
  </si>
  <si>
    <t>PROVIDER:</t>
  </si>
  <si>
    <t>Provider shall enter quantities and models of major components into yellow-highlighted cells below.</t>
  </si>
  <si>
    <t>Provider shall also enter Year 1 Production Estimates into yellow-highlighted cells in Production Estimates tab of this worksheet.</t>
  </si>
  <si>
    <r>
      <t xml:space="preserve">Provider shall enter PPA pricing (with and without SRECs) </t>
    </r>
    <r>
      <rPr>
        <b/>
        <sz val="11"/>
        <rFont val="Arial"/>
      </rPr>
      <t>AND</t>
    </r>
    <r>
      <rPr>
        <sz val="11"/>
        <rFont val="Arial"/>
      </rPr>
      <t xml:space="preserve"> Direct Purchase pricing in yellow-highlighted cells below. </t>
    </r>
  </si>
  <si>
    <t>Provider shall also enter Operations &amp; Maintenance pricing for Purchases as a separate line item. Such pricing shall be evaluated separately from system pricing.</t>
  </si>
  <si>
    <t>Costs shall be submitted on this form as-is. Provider entries will only be acceptable in yellow-highlighted cells.</t>
  </si>
  <si>
    <t xml:space="preserve">Pricing should anticipate +/- 10% site movement </t>
  </si>
  <si>
    <t>MOCO28b</t>
  </si>
  <si>
    <t>MOCO28a</t>
  </si>
  <si>
    <t>Old Georgetown Road Parking Garage</t>
  </si>
  <si>
    <t>$/W-dc</t>
  </si>
  <si>
    <t>Solicitation Number: RFEP 01</t>
  </si>
  <si>
    <t>Kennett Street Parking Garage</t>
  </si>
</sst>
</file>

<file path=xl/styles.xml><?xml version="1.0" encoding="utf-8"?>
<styleSheet xmlns="http://schemas.openxmlformats.org/spreadsheetml/2006/main">
  <numFmts count="9">
    <numFmt numFmtId="164" formatCode="_ &quot;￥&quot;* #,##0.00_ ;_ &quot;￥&quot;* \-#,##0.00_ ;_ &quot;￥&quot;* &quot;-&quot;??_ ;_ @_ "/>
    <numFmt numFmtId="165" formatCode="_ * #,##0.00_ ;_ * \-#,##0.00_ ;_ * &quot;-&quot;??_ ;_ @_ "/>
    <numFmt numFmtId="166" formatCode="_ * #,##0_ ;_ * \-#,##0_ ;_ * &quot;-&quot;??_ ;_ @_ "/>
    <numFmt numFmtId="167" formatCode="_ * #,##0.000_ ;_ * \-#,##0.000_ ;_ * &quot;-&quot;??_ ;_ @_ "/>
    <numFmt numFmtId="168" formatCode="&quot;$&quot;#,##0.00"/>
    <numFmt numFmtId="169" formatCode="&quot;$&quot;#,##0.0000"/>
    <numFmt numFmtId="170" formatCode="0.0%"/>
    <numFmt numFmtId="171" formatCode="_([$$-409]* #,##0.00_);_([$$-409]* \(#,##0.00\);_([$$-409]* &quot;-&quot;??_);_(@_)"/>
    <numFmt numFmtId="172" formatCode="_(&quot;$&quot;* #,##0.0000_);_(&quot;$&quot;* \(#,##0.0000\);_(&quot;$&quot;* &quot;-&quot;????_);_(@_)"/>
  </numFmts>
  <fonts count="25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Arial"/>
    </font>
    <font>
      <b/>
      <sz val="11"/>
      <name val="Arial"/>
    </font>
    <font>
      <b/>
      <sz val="20"/>
      <name val="Arial"/>
    </font>
    <font>
      <b/>
      <sz val="12"/>
      <color indexed="10"/>
      <name val="Arial"/>
    </font>
    <font>
      <b/>
      <sz val="14"/>
      <color indexed="8"/>
      <name val="Times New Roman"/>
    </font>
    <font>
      <b/>
      <sz val="14"/>
      <color indexed="10"/>
      <name val="Times New Roman"/>
    </font>
    <font>
      <b/>
      <sz val="10"/>
      <color indexed="10"/>
      <name val="Arial"/>
      <family val="2"/>
    </font>
    <font>
      <b/>
      <sz val="14"/>
      <color indexed="8"/>
      <name val="Times New Roman"/>
    </font>
    <font>
      <b/>
      <sz val="16"/>
      <name val="Arial"/>
    </font>
    <font>
      <b/>
      <sz val="11"/>
      <color indexed="8"/>
      <name val="Arial"/>
    </font>
    <font>
      <b/>
      <sz val="11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2" xfId="0" applyFont="1" applyFill="1" applyBorder="1"/>
    <xf numFmtId="0" fontId="0" fillId="3" borderId="0" xfId="0" applyFill="1"/>
    <xf numFmtId="0" fontId="12" fillId="0" borderId="0" xfId="0" applyFont="1" applyAlignment="1">
      <alignment horizontal="right"/>
    </xf>
    <xf numFmtId="0" fontId="13" fillId="0" borderId="0" xfId="0" applyFont="1"/>
    <xf numFmtId="0" fontId="3" fillId="3" borderId="0" xfId="0" applyFont="1" applyFill="1" applyAlignment="1">
      <alignment horizontal="right"/>
    </xf>
    <xf numFmtId="170" fontId="5" fillId="2" borderId="3" xfId="4" applyNumberFormat="1" applyFont="1" applyFill="1" applyBorder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1" applyFont="1" applyFill="1" applyBorder="1" applyAlignment="1">
      <alignment horizontal="left"/>
    </xf>
    <xf numFmtId="166" fontId="0" fillId="0" borderId="0" xfId="1" applyNumberFormat="1" applyFont="1" applyFill="1" applyBorder="1" applyAlignment="1">
      <alignment horizontal="center"/>
    </xf>
    <xf numFmtId="166" fontId="0" fillId="0" borderId="0" xfId="1" applyNumberFormat="1" applyFont="1" applyBorder="1" applyAlignment="1">
      <alignment horizontal="left"/>
    </xf>
    <xf numFmtId="9" fontId="0" fillId="0" borderId="0" xfId="4" applyFont="1" applyBorder="1" applyAlignment="1">
      <alignment horizontal="right"/>
    </xf>
    <xf numFmtId="165" fontId="11" fillId="3" borderId="0" xfId="1" applyFont="1" applyFill="1" applyBorder="1" applyAlignment="1">
      <alignment horizontal="left"/>
    </xf>
    <xf numFmtId="166" fontId="11" fillId="3" borderId="0" xfId="1" applyNumberFormat="1" applyFont="1" applyFill="1" applyBorder="1" applyAlignment="1">
      <alignment horizontal="center"/>
    </xf>
    <xf numFmtId="166" fontId="11" fillId="3" borderId="0" xfId="1" applyNumberFormat="1" applyFont="1" applyFill="1" applyBorder="1" applyAlignment="1">
      <alignment horizontal="left"/>
    </xf>
    <xf numFmtId="9" fontId="11" fillId="3" borderId="0" xfId="4" applyFont="1" applyFill="1" applyBorder="1" applyAlignment="1">
      <alignment horizontal="right"/>
    </xf>
    <xf numFmtId="166" fontId="10" fillId="2" borderId="3" xfId="1" applyNumberFormat="1" applyFont="1" applyFill="1" applyBorder="1" applyAlignment="1">
      <alignment horizontal="right"/>
    </xf>
    <xf numFmtId="166" fontId="11" fillId="2" borderId="3" xfId="1" applyNumberFormat="1" applyFont="1" applyFill="1" applyBorder="1" applyAlignment="1">
      <alignment horizontal="left"/>
    </xf>
    <xf numFmtId="169" fontId="5" fillId="4" borderId="3" xfId="3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166" fontId="5" fillId="4" borderId="3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4" borderId="0" xfId="0" applyFont="1" applyFill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right"/>
    </xf>
    <xf numFmtId="0" fontId="14" fillId="4" borderId="0" xfId="0" applyFont="1" applyFill="1" applyAlignment="1" applyProtection="1">
      <alignment horizontal="left"/>
      <protection locked="0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4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3" fillId="0" borderId="1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3" applyNumberFormat="1" applyFont="1" applyFill="1" applyAlignment="1">
      <alignment horizontal="right"/>
    </xf>
    <xf numFmtId="171" fontId="3" fillId="0" borderId="0" xfId="3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16" fillId="0" borderId="0" xfId="0" applyFont="1" applyBorder="1" applyAlignment="1"/>
    <xf numFmtId="0" fontId="0" fillId="0" borderId="0" xfId="0" applyFont="1" applyFill="1" applyAlignment="1">
      <alignment horizontal="left"/>
    </xf>
    <xf numFmtId="169" fontId="0" fillId="5" borderId="17" xfId="1" applyNumberFormat="1" applyFont="1" applyFill="1" applyBorder="1" applyAlignment="1">
      <alignment horizontal="center"/>
    </xf>
    <xf numFmtId="169" fontId="0" fillId="5" borderId="18" xfId="1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9" fontId="0" fillId="5" borderId="3" xfId="4" applyFont="1" applyFill="1" applyBorder="1" applyAlignment="1">
      <alignment horizontal="right"/>
    </xf>
    <xf numFmtId="165" fontId="0" fillId="5" borderId="3" xfId="1" applyFont="1" applyFill="1" applyBorder="1" applyAlignment="1">
      <alignment horizontal="left"/>
    </xf>
    <xf numFmtId="166" fontId="0" fillId="5" borderId="3" xfId="1" applyNumberFormat="1" applyFont="1" applyFill="1" applyBorder="1" applyAlignment="1">
      <alignment horizontal="center"/>
    </xf>
    <xf numFmtId="166" fontId="0" fillId="5" borderId="3" xfId="1" applyNumberFormat="1" applyFont="1" applyFill="1" applyBorder="1" applyAlignment="1">
      <alignment horizontal="left"/>
    </xf>
    <xf numFmtId="171" fontId="3" fillId="5" borderId="0" xfId="3" applyNumberFormat="1" applyFont="1" applyFill="1" applyAlignment="1">
      <alignment horizontal="right"/>
    </xf>
    <xf numFmtId="169" fontId="10" fillId="5" borderId="13" xfId="1" applyNumberFormat="1" applyFont="1" applyFill="1" applyBorder="1" applyAlignment="1">
      <alignment horizontal="center"/>
    </xf>
    <xf numFmtId="166" fontId="0" fillId="5" borderId="17" xfId="2" applyNumberFormat="1" applyFont="1" applyFill="1" applyBorder="1" applyAlignment="1">
      <alignment horizontal="center"/>
    </xf>
    <xf numFmtId="166" fontId="0" fillId="5" borderId="12" xfId="2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7" fontId="5" fillId="5" borderId="3" xfId="2" applyNumberFormat="1" applyFont="1" applyFill="1" applyBorder="1" applyAlignment="1">
      <alignment horizontal="center"/>
    </xf>
    <xf numFmtId="166" fontId="3" fillId="5" borderId="3" xfId="0" applyNumberFormat="1" applyFont="1" applyFill="1" applyBorder="1" applyAlignment="1">
      <alignment horizontal="center"/>
    </xf>
    <xf numFmtId="167" fontId="3" fillId="5" borderId="3" xfId="0" applyNumberFormat="1" applyFont="1" applyFill="1" applyBorder="1" applyAlignment="1">
      <alignment horizontal="center"/>
    </xf>
    <xf numFmtId="166" fontId="3" fillId="5" borderId="3" xfId="1" applyNumberFormat="1" applyFont="1" applyFill="1" applyBorder="1" applyAlignment="1">
      <alignment horizontal="center"/>
    </xf>
    <xf numFmtId="0" fontId="14" fillId="2" borderId="19" xfId="0" applyFont="1" applyFill="1" applyBorder="1"/>
    <xf numFmtId="0" fontId="14" fillId="4" borderId="19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/>
    <xf numFmtId="0" fontId="14" fillId="0" borderId="0" xfId="0" applyFont="1" applyFill="1" applyAlignment="1">
      <alignment horizontal="left"/>
    </xf>
    <xf numFmtId="0" fontId="18" fillId="0" borderId="0" xfId="0" applyFont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0" fontId="3" fillId="0" borderId="20" xfId="0" applyFont="1" applyFill="1" applyBorder="1" applyAlignment="1">
      <alignment horizontal="center" wrapText="1"/>
    </xf>
    <xf numFmtId="1" fontId="7" fillId="2" borderId="0" xfId="0" applyNumberFormat="1" applyFont="1" applyFill="1" applyAlignment="1">
      <alignment horizontal="center"/>
    </xf>
    <xf numFmtId="1" fontId="7" fillId="2" borderId="21" xfId="3" applyNumberFormat="1" applyFont="1" applyFill="1" applyBorder="1" applyAlignment="1">
      <alignment horizontal="center"/>
    </xf>
    <xf numFmtId="0" fontId="14" fillId="5" borderId="22" xfId="0" applyFont="1" applyFill="1" applyBorder="1"/>
    <xf numFmtId="0" fontId="14" fillId="6" borderId="23" xfId="0" applyFont="1" applyFill="1" applyBorder="1"/>
    <xf numFmtId="0" fontId="0" fillId="6" borderId="24" xfId="0" applyFill="1" applyBorder="1"/>
    <xf numFmtId="0" fontId="14" fillId="6" borderId="25" xfId="0" applyFont="1" applyFill="1" applyBorder="1"/>
    <xf numFmtId="0" fontId="0" fillId="6" borderId="22" xfId="0" applyFill="1" applyBorder="1"/>
    <xf numFmtId="0" fontId="14" fillId="6" borderId="19" xfId="0" applyFont="1" applyFill="1" applyBorder="1" applyAlignment="1">
      <alignment horizontal="left"/>
    </xf>
    <xf numFmtId="0" fontId="21" fillId="0" borderId="0" xfId="0" applyFont="1" applyAlignment="1"/>
    <xf numFmtId="1" fontId="0" fillId="4" borderId="3" xfId="1" applyNumberFormat="1" applyFont="1" applyFill="1" applyBorder="1" applyProtection="1">
      <protection locked="0"/>
    </xf>
    <xf numFmtId="0" fontId="0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Border="1" applyAlignment="1"/>
    <xf numFmtId="1" fontId="7" fillId="2" borderId="5" xfId="0" applyNumberFormat="1" applyFont="1" applyFill="1" applyBorder="1" applyAlignment="1">
      <alignment horizontal="center"/>
    </xf>
    <xf numFmtId="0" fontId="7" fillId="2" borderId="6" xfId="0" applyFont="1" applyFill="1" applyBorder="1"/>
    <xf numFmtId="1" fontId="7" fillId="2" borderId="16" xfId="3" applyNumberFormat="1" applyFont="1" applyFill="1" applyBorder="1" applyAlignment="1">
      <alignment horizontal="center"/>
    </xf>
    <xf numFmtId="0" fontId="7" fillId="2" borderId="16" xfId="0" applyFont="1" applyFill="1" applyBorder="1"/>
    <xf numFmtId="0" fontId="7" fillId="2" borderId="21" xfId="0" applyFont="1" applyFill="1" applyBorder="1"/>
    <xf numFmtId="168" fontId="5" fillId="4" borderId="3" xfId="3" applyNumberFormat="1" applyFont="1" applyFill="1" applyBorder="1" applyAlignment="1" applyProtection="1">
      <alignment horizontal="center"/>
      <protection locked="0"/>
    </xf>
    <xf numFmtId="168" fontId="1" fillId="5" borderId="3" xfId="3" applyNumberFormat="1" applyFont="1" applyFill="1" applyBorder="1" applyAlignment="1" applyProtection="1">
      <alignment horizontal="center" vertical="center"/>
    </xf>
    <xf numFmtId="168" fontId="0" fillId="4" borderId="3" xfId="1" applyNumberFormat="1" applyFont="1" applyFill="1" applyBorder="1" applyAlignment="1" applyProtection="1">
      <alignment horizontal="center"/>
      <protection locked="0"/>
    </xf>
    <xf numFmtId="0" fontId="7" fillId="2" borderId="15" xfId="0" applyFont="1" applyFill="1" applyBorder="1"/>
    <xf numFmtId="1" fontId="7" fillId="2" borderId="4" xfId="0" applyNumberFormat="1" applyFont="1" applyFill="1" applyBorder="1" applyAlignment="1">
      <alignment horizontal="center"/>
    </xf>
    <xf numFmtId="1" fontId="7" fillId="2" borderId="1" xfId="3" applyNumberFormat="1" applyFont="1" applyFill="1" applyBorder="1" applyAlignment="1">
      <alignment horizontal="center"/>
    </xf>
    <xf numFmtId="1" fontId="7" fillId="2" borderId="6" xfId="3" applyNumberFormat="1" applyFont="1" applyFill="1" applyBorder="1" applyAlignment="1">
      <alignment horizontal="center"/>
    </xf>
    <xf numFmtId="10" fontId="0" fillId="2" borderId="3" xfId="4" applyNumberFormat="1" applyFont="1" applyFill="1" applyBorder="1" applyAlignment="1" applyProtection="1">
      <alignment horizontal="center"/>
    </xf>
    <xf numFmtId="169" fontId="3" fillId="5" borderId="0" xfId="3" applyNumberFormat="1" applyFont="1" applyFill="1" applyAlignment="1">
      <alignment horizontal="right"/>
    </xf>
    <xf numFmtId="172" fontId="0" fillId="5" borderId="3" xfId="0" applyNumberFormat="1" applyFill="1" applyBorder="1"/>
    <xf numFmtId="169" fontId="0" fillId="5" borderId="3" xfId="0" applyNumberFormat="1" applyFill="1" applyBorder="1"/>
    <xf numFmtId="0" fontId="10" fillId="5" borderId="13" xfId="1" applyNumberFormat="1" applyFont="1" applyFill="1" applyBorder="1" applyAlignment="1">
      <alignment horizontal="center"/>
    </xf>
    <xf numFmtId="0" fontId="23" fillId="0" borderId="0" xfId="0" applyFont="1" applyAlignment="1"/>
    <xf numFmtId="0" fontId="24" fillId="0" borderId="0" xfId="0" applyFont="1"/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</cellXfs>
  <cellStyles count="5">
    <cellStyle name="Comma" xfId="1" builtinId="3"/>
    <cellStyle name="Comma 2" xfId="2"/>
    <cellStyle name="Currency" xfId="3" builtinId="4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3286125</xdr:colOff>
      <xdr:row>26</xdr:row>
      <xdr:rowOff>19050</xdr:rowOff>
    </xdr:from>
    <xdr:to>
      <xdr:col>12</xdr:col>
      <xdr:colOff>228600</xdr:colOff>
      <xdr:row>89</xdr:row>
      <xdr:rowOff>76200</xdr:rowOff>
    </xdr:to>
    <xdr:pic>
      <xdr:nvPicPr>
        <xdr:cNvPr id="2049" name="Picture 1" descr="PVWatts Calculator.pd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95700" y="5086350"/>
          <a:ext cx="6515100" cy="1026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Z100"/>
  <sheetViews>
    <sheetView tabSelected="1" topLeftCell="A31" zoomScale="80" zoomScaleNormal="80" zoomScalePageLayoutView="80" workbookViewId="0">
      <selection activeCell="B29" sqref="B29"/>
    </sheetView>
  </sheetViews>
  <sheetFormatPr defaultColWidth="8.7109375" defaultRowHeight="12.75"/>
  <cols>
    <col min="1" max="1" width="8.7109375" customWidth="1"/>
    <col min="2" max="2" width="36.42578125" style="1" customWidth="1"/>
    <col min="3" max="3" width="16.28515625" style="1" customWidth="1"/>
    <col min="4" max="4" width="14.28515625" customWidth="1"/>
    <col min="5" max="5" width="14.7109375" customWidth="1"/>
    <col min="6" max="6" width="13.7109375" bestFit="1" customWidth="1"/>
    <col min="7" max="7" width="12.7109375" customWidth="1"/>
    <col min="8" max="8" width="12.7109375" bestFit="1" customWidth="1"/>
    <col min="9" max="9" width="10.140625" bestFit="1" customWidth="1"/>
    <col min="10" max="10" width="11.42578125" bestFit="1" customWidth="1"/>
    <col min="11" max="12" width="10.140625" bestFit="1" customWidth="1"/>
    <col min="13" max="13" width="11.42578125" bestFit="1" customWidth="1"/>
    <col min="14" max="15" width="10.140625" bestFit="1" customWidth="1"/>
    <col min="16" max="16" width="11.42578125" bestFit="1" customWidth="1"/>
    <col min="17" max="18" width="11" bestFit="1" customWidth="1"/>
    <col min="19" max="19" width="11.42578125" bestFit="1" customWidth="1"/>
    <col min="20" max="21" width="11" bestFit="1" customWidth="1"/>
    <col min="22" max="22" width="11.42578125" bestFit="1" customWidth="1"/>
    <col min="23" max="23" width="11" bestFit="1" customWidth="1"/>
    <col min="24" max="24" width="12.7109375" customWidth="1"/>
    <col min="25" max="25" width="19.42578125" customWidth="1"/>
  </cols>
  <sheetData>
    <row r="1" spans="1:11" ht="15">
      <c r="A1" s="44"/>
      <c r="B1" s="98"/>
      <c r="G1" s="44"/>
      <c r="I1" s="47" t="s">
        <v>66</v>
      </c>
    </row>
    <row r="2" spans="1:11" ht="15">
      <c r="A2" s="130" t="s">
        <v>69</v>
      </c>
      <c r="E2" s="48" t="s">
        <v>102</v>
      </c>
      <c r="F2" s="49"/>
      <c r="G2" s="46"/>
      <c r="I2" s="103" t="s">
        <v>61</v>
      </c>
      <c r="J2" s="104"/>
      <c r="K2" s="91"/>
    </row>
    <row r="3" spans="1:11" ht="15">
      <c r="A3" s="130" t="s">
        <v>84</v>
      </c>
      <c r="I3" s="105" t="s">
        <v>62</v>
      </c>
      <c r="J3" s="106"/>
      <c r="K3" s="102"/>
    </row>
    <row r="4" spans="1:11" ht="15">
      <c r="A4" s="47" t="s">
        <v>113</v>
      </c>
      <c r="I4" s="107" t="s">
        <v>63</v>
      </c>
      <c r="J4" s="106"/>
      <c r="K4" s="92"/>
    </row>
    <row r="5" spans="1:11" s="44" customFormat="1" ht="15">
      <c r="A5" s="131" t="s">
        <v>86</v>
      </c>
    </row>
    <row r="6" spans="1:11" s="45" customFormat="1" ht="14.25">
      <c r="A6" s="44"/>
      <c r="B6" s="95"/>
      <c r="G6" s="95"/>
      <c r="J6" s="44"/>
    </row>
    <row r="7" spans="1:11" s="44" customFormat="1" ht="15">
      <c r="A7" s="47" t="s">
        <v>64</v>
      </c>
    </row>
    <row r="8" spans="1:11" s="44" customFormat="1" ht="14.25">
      <c r="A8" s="44" t="s">
        <v>103</v>
      </c>
    </row>
    <row r="9" spans="1:11" s="44" customFormat="1" ht="14.25">
      <c r="A9" s="45" t="s">
        <v>104</v>
      </c>
    </row>
    <row r="10" spans="1:11" s="44" customFormat="1" ht="15">
      <c r="A10" s="45" t="s">
        <v>105</v>
      </c>
    </row>
    <row r="11" spans="1:11" s="44" customFormat="1" ht="14.25">
      <c r="A11" s="45" t="s">
        <v>106</v>
      </c>
    </row>
    <row r="12" spans="1:11" s="44" customFormat="1" ht="14.25">
      <c r="A12" s="45" t="s">
        <v>107</v>
      </c>
    </row>
    <row r="13" spans="1:11" s="44" customFormat="1" ht="14.25">
      <c r="A13" s="45" t="s">
        <v>34</v>
      </c>
    </row>
    <row r="14" spans="1:11" s="44" customFormat="1" ht="14.25">
      <c r="A14" s="45" t="s">
        <v>65</v>
      </c>
    </row>
    <row r="15" spans="1:11" ht="14.25">
      <c r="A15" s="45" t="s">
        <v>85</v>
      </c>
      <c r="B15" s="13"/>
      <c r="D15" s="2"/>
      <c r="E15" s="3"/>
    </row>
    <row r="16" spans="1:11" ht="14.25">
      <c r="A16" s="44" t="s">
        <v>108</v>
      </c>
      <c r="B16" s="13"/>
      <c r="D16" s="2"/>
      <c r="E16" s="3"/>
    </row>
    <row r="17" spans="1:23" ht="14.25">
      <c r="A17" s="44"/>
      <c r="B17" s="13"/>
      <c r="D17" s="2"/>
      <c r="E17" s="3"/>
    </row>
    <row r="18" spans="1:23" s="15" customFormat="1" ht="26.25">
      <c r="A18" s="112" t="s">
        <v>40</v>
      </c>
      <c r="B18" s="73"/>
      <c r="D18" s="29"/>
      <c r="E18" s="29"/>
    </row>
    <row r="19" spans="1:23" s="15" customFormat="1" ht="13.5" thickBot="1">
      <c r="B19" s="1"/>
      <c r="C19" s="10"/>
      <c r="D19" s="29"/>
      <c r="E19" s="29"/>
    </row>
    <row r="20" spans="1:23" s="29" customFormat="1">
      <c r="B20" s="8"/>
      <c r="C20" s="50" t="s">
        <v>41</v>
      </c>
      <c r="D20" s="50" t="s">
        <v>42</v>
      </c>
      <c r="E20" s="50" t="s">
        <v>43</v>
      </c>
      <c r="F20" s="50" t="s">
        <v>44</v>
      </c>
      <c r="G20" s="50" t="s">
        <v>45</v>
      </c>
      <c r="H20" s="51" t="s">
        <v>46</v>
      </c>
      <c r="I20" s="132" t="s">
        <v>47</v>
      </c>
      <c r="J20" s="133"/>
      <c r="K20" s="135"/>
      <c r="L20" s="132" t="s">
        <v>48</v>
      </c>
      <c r="M20" s="133"/>
      <c r="N20" s="134"/>
      <c r="O20" s="132" t="s">
        <v>48</v>
      </c>
      <c r="P20" s="133"/>
      <c r="Q20" s="134"/>
      <c r="R20" s="132" t="s">
        <v>48</v>
      </c>
      <c r="S20" s="133"/>
      <c r="T20" s="134"/>
      <c r="U20" s="132" t="s">
        <v>48</v>
      </c>
      <c r="V20" s="133"/>
      <c r="W20" s="134"/>
    </row>
    <row r="21" spans="1:23" s="29" customFormat="1" ht="30" customHeight="1" thickBot="1">
      <c r="A21" s="52" t="s">
        <v>35</v>
      </c>
      <c r="B21" s="53" t="s">
        <v>26</v>
      </c>
      <c r="C21" s="54" t="s">
        <v>49</v>
      </c>
      <c r="D21" s="54" t="s">
        <v>50</v>
      </c>
      <c r="E21" s="54" t="s">
        <v>52</v>
      </c>
      <c r="F21" s="54" t="s">
        <v>51</v>
      </c>
      <c r="G21" s="54" t="s">
        <v>52</v>
      </c>
      <c r="H21" s="55" t="s">
        <v>53</v>
      </c>
      <c r="I21" s="56" t="s">
        <v>54</v>
      </c>
      <c r="J21" s="99" t="s">
        <v>67</v>
      </c>
      <c r="K21" s="57" t="s">
        <v>55</v>
      </c>
      <c r="L21" s="56" t="s">
        <v>54</v>
      </c>
      <c r="M21" s="99" t="s">
        <v>68</v>
      </c>
      <c r="N21" s="58" t="s">
        <v>55</v>
      </c>
      <c r="O21" s="56" t="s">
        <v>54</v>
      </c>
      <c r="P21" s="99" t="s">
        <v>68</v>
      </c>
      <c r="Q21" s="58" t="s">
        <v>55</v>
      </c>
      <c r="R21" s="56" t="s">
        <v>54</v>
      </c>
      <c r="S21" s="99" t="s">
        <v>68</v>
      </c>
      <c r="T21" s="58" t="s">
        <v>55</v>
      </c>
      <c r="U21" s="56" t="s">
        <v>54</v>
      </c>
      <c r="V21" s="99" t="s">
        <v>68</v>
      </c>
      <c r="W21" s="58" t="s">
        <v>55</v>
      </c>
    </row>
    <row r="22" spans="1:23" s="15" customFormat="1" ht="13.5" thickBot="1">
      <c r="A22" s="100" t="s">
        <v>110</v>
      </c>
      <c r="B22" s="22" t="s">
        <v>71</v>
      </c>
      <c r="C22" s="121" t="s">
        <v>101</v>
      </c>
      <c r="D22" s="79">
        <f t="shared" ref="D22:D27" si="0">(J22*K22)/1000</f>
        <v>0</v>
      </c>
      <c r="E22" s="80">
        <f ca="1">'MOCO DOT-ProductionEstimates'!D12</f>
        <v>0</v>
      </c>
      <c r="F22" s="81" t="e">
        <f ca="1">'MOCO DOT-ProductionEstimates'!X12</f>
        <v>#DIV/0!</v>
      </c>
      <c r="G22" s="38">
        <v>900640</v>
      </c>
      <c r="H22" s="78">
        <f t="shared" ref="H22:H27" si="1">E22/G22</f>
        <v>0</v>
      </c>
      <c r="I22" s="41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s="15" customFormat="1" ht="13.5" thickBot="1">
      <c r="A23" s="100" t="s">
        <v>109</v>
      </c>
      <c r="B23" s="21" t="s">
        <v>111</v>
      </c>
      <c r="C23" s="18" t="s">
        <v>101</v>
      </c>
      <c r="D23" s="79">
        <f t="shared" si="0"/>
        <v>0</v>
      </c>
      <c r="E23" s="80">
        <f ca="1">'MOCO DOT-ProductionEstimates'!D13</f>
        <v>0</v>
      </c>
      <c r="F23" s="81" t="e">
        <f ca="1">'MOCO DOT-ProductionEstimates'!X13</f>
        <v>#DIV/0!</v>
      </c>
      <c r="G23" s="38">
        <v>348584</v>
      </c>
      <c r="H23" s="78">
        <f t="shared" si="1"/>
        <v>0</v>
      </c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s="15" customFormat="1" ht="13.5" thickBot="1">
      <c r="A24" s="101" t="s">
        <v>72</v>
      </c>
      <c r="B24" s="21" t="s">
        <v>73</v>
      </c>
      <c r="C24" s="18" t="s">
        <v>101</v>
      </c>
      <c r="D24" s="79">
        <f t="shared" si="0"/>
        <v>0</v>
      </c>
      <c r="E24" s="80">
        <f ca="1">'MOCO DOT-ProductionEstimates'!D14</f>
        <v>0</v>
      </c>
      <c r="F24" s="81" t="e">
        <f ca="1">'MOCO DOT-ProductionEstimates'!X14</f>
        <v>#DIV/0!</v>
      </c>
      <c r="G24" s="39">
        <v>1146080</v>
      </c>
      <c r="H24" s="78">
        <f t="shared" si="1"/>
        <v>0</v>
      </c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s="15" customFormat="1" ht="13.5" thickBot="1">
      <c r="A25" s="101" t="s">
        <v>74</v>
      </c>
      <c r="B25" s="21" t="s">
        <v>92</v>
      </c>
      <c r="C25" s="18" t="s">
        <v>101</v>
      </c>
      <c r="D25" s="79">
        <f t="shared" si="0"/>
        <v>0</v>
      </c>
      <c r="E25" s="80">
        <f ca="1">'MOCO DOT-ProductionEstimates'!D15</f>
        <v>0</v>
      </c>
      <c r="F25" s="81" t="e">
        <f ca="1">'MOCO DOT-ProductionEstimates'!X15</f>
        <v>#DIV/0!</v>
      </c>
      <c r="G25" s="39">
        <v>588287.5</v>
      </c>
      <c r="H25" s="78">
        <f t="shared" si="1"/>
        <v>0</v>
      </c>
      <c r="I25" s="41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s="15" customFormat="1" ht="13.5" thickBot="1">
      <c r="A26" s="101" t="s">
        <v>75</v>
      </c>
      <c r="B26" s="21" t="s">
        <v>93</v>
      </c>
      <c r="C26" s="18" t="s">
        <v>101</v>
      </c>
      <c r="D26" s="79">
        <f t="shared" si="0"/>
        <v>0</v>
      </c>
      <c r="E26" s="80">
        <f ca="1">'MOCO DOT-ProductionEstimates'!D16</f>
        <v>0</v>
      </c>
      <c r="F26" s="81" t="e">
        <f ca="1">'MOCO DOT-ProductionEstimates'!X16</f>
        <v>#DIV/0!</v>
      </c>
      <c r="G26" s="39">
        <v>1249920</v>
      </c>
      <c r="H26" s="78">
        <f t="shared" si="1"/>
        <v>0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s="15" customFormat="1" ht="13.5" thickBot="1">
      <c r="A27" s="101" t="s">
        <v>76</v>
      </c>
      <c r="B27" s="21" t="s">
        <v>114</v>
      </c>
      <c r="C27" s="18" t="s">
        <v>101</v>
      </c>
      <c r="D27" s="79">
        <f t="shared" si="0"/>
        <v>0</v>
      </c>
      <c r="E27" s="80">
        <f ca="1">'MOCO DOT-ProductionEstimates'!D17</f>
        <v>0</v>
      </c>
      <c r="F27" s="81" t="e">
        <f ca="1">'MOCO DOT-ProductionEstimates'!X17</f>
        <v>#DIV/0!</v>
      </c>
      <c r="G27" s="39">
        <v>486360</v>
      </c>
      <c r="H27" s="78">
        <f t="shared" si="1"/>
        <v>0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s="15" customFormat="1" ht="13.5" thickBot="1">
      <c r="A28" s="101" t="s">
        <v>77</v>
      </c>
      <c r="B28" s="21" t="s">
        <v>78</v>
      </c>
      <c r="C28" s="18" t="s">
        <v>101</v>
      </c>
      <c r="D28" s="79">
        <f t="shared" ref="D28:D33" si="2">(J28*K28)/1000</f>
        <v>0</v>
      </c>
      <c r="E28" s="80">
        <f ca="1">'MOCO DOT-ProductionEstimates'!D18</f>
        <v>0</v>
      </c>
      <c r="F28" s="81" t="e">
        <f ca="1">'MOCO DOT-ProductionEstimates'!X18</f>
        <v>#DIV/0!</v>
      </c>
      <c r="G28" s="39">
        <v>1883380</v>
      </c>
      <c r="H28" s="78">
        <f t="shared" ref="H28:H33" si="3">E28/G28</f>
        <v>0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1:23" s="15" customFormat="1" ht="13.5" thickBot="1">
      <c r="A29" s="101" t="s">
        <v>79</v>
      </c>
      <c r="B29" s="21" t="s">
        <v>80</v>
      </c>
      <c r="C29" s="18" t="s">
        <v>101</v>
      </c>
      <c r="D29" s="79">
        <f t="shared" si="2"/>
        <v>0</v>
      </c>
      <c r="E29" s="80">
        <f ca="1">'MOCO DOT-ProductionEstimates'!D19</f>
        <v>0</v>
      </c>
      <c r="F29" s="81" t="e">
        <f ca="1">'MOCO DOT-ProductionEstimates'!X19</f>
        <v>#DIV/0!</v>
      </c>
      <c r="G29" s="39">
        <v>1676880</v>
      </c>
      <c r="H29" s="78">
        <f t="shared" si="3"/>
        <v>0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23" s="15" customFormat="1" ht="13.5" thickBot="1">
      <c r="A30" s="100" t="s">
        <v>81</v>
      </c>
      <c r="B30" s="21" t="s">
        <v>82</v>
      </c>
      <c r="C30" s="117" t="s">
        <v>101</v>
      </c>
      <c r="D30" s="79">
        <f t="shared" si="2"/>
        <v>0</v>
      </c>
      <c r="E30" s="80">
        <f ca="1">'MOCO DOT-ProductionEstimates'!D20</f>
        <v>0</v>
      </c>
      <c r="F30" s="81" t="e">
        <f ca="1">'MOCO DOT-ProductionEstimates'!X20</f>
        <v>#DIV/0!</v>
      </c>
      <c r="G30" s="39">
        <v>589720</v>
      </c>
      <c r="H30" s="78">
        <f t="shared" si="3"/>
        <v>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s="15" customFormat="1" ht="13.5" thickBot="1">
      <c r="A31" s="100" t="s">
        <v>94</v>
      </c>
      <c r="B31" s="21" t="s">
        <v>97</v>
      </c>
      <c r="C31" s="117" t="s">
        <v>101</v>
      </c>
      <c r="D31" s="79">
        <f t="shared" si="2"/>
        <v>0</v>
      </c>
      <c r="E31" s="80">
        <f ca="1">'MOCO DOT-ProductionEstimates'!D21</f>
        <v>0</v>
      </c>
      <c r="F31" s="81" t="e">
        <f ca="1">'MOCO DOT-ProductionEstimates'!X21</f>
        <v>#DIV/0!</v>
      </c>
      <c r="G31" s="39">
        <v>1091680</v>
      </c>
      <c r="H31" s="78">
        <f t="shared" si="3"/>
        <v>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s="15" customFormat="1" ht="13.5" thickBot="1">
      <c r="A32" s="100" t="s">
        <v>95</v>
      </c>
      <c r="B32" s="21" t="s">
        <v>98</v>
      </c>
      <c r="C32" s="117" t="s">
        <v>101</v>
      </c>
      <c r="D32" s="79">
        <f t="shared" si="2"/>
        <v>0</v>
      </c>
      <c r="E32" s="80">
        <f ca="1">'MOCO DOT-ProductionEstimates'!D22</f>
        <v>0</v>
      </c>
      <c r="F32" s="81" t="e">
        <f ca="1">'MOCO DOT-ProductionEstimates'!X22</f>
        <v>#DIV/0!</v>
      </c>
      <c r="G32" s="39">
        <v>1103595.5</v>
      </c>
      <c r="H32" s="78">
        <f t="shared" si="3"/>
        <v>0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1:25" s="15" customFormat="1" ht="13.5" thickBot="1">
      <c r="A33" s="113" t="s">
        <v>96</v>
      </c>
      <c r="B33" s="114" t="s">
        <v>99</v>
      </c>
      <c r="C33" s="116" t="s">
        <v>101</v>
      </c>
      <c r="D33" s="79">
        <f t="shared" si="2"/>
        <v>0</v>
      </c>
      <c r="E33" s="80">
        <f ca="1">'MOCO DOT-ProductionEstimates'!D23</f>
        <v>0</v>
      </c>
      <c r="F33" s="81" t="e">
        <f ca="1">'MOCO DOT-ProductionEstimates'!X23</f>
        <v>#DIV/0!</v>
      </c>
      <c r="G33" s="39">
        <v>293040</v>
      </c>
      <c r="H33" s="78">
        <f t="shared" si="3"/>
        <v>0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1:25" s="15" customFormat="1">
      <c r="A34"/>
      <c r="B34"/>
      <c r="C34"/>
      <c r="D34" s="30"/>
      <c r="E34" s="31"/>
      <c r="F34" s="32"/>
      <c r="G34" s="32"/>
      <c r="H34" s="33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5" s="15" customFormat="1">
      <c r="A35" s="23"/>
      <c r="B35" s="23"/>
      <c r="C35" s="23"/>
      <c r="D35" s="34"/>
      <c r="E35" s="35"/>
      <c r="F35" s="36"/>
      <c r="G35" s="36"/>
      <c r="H35" s="37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8"/>
      <c r="Y35" s="28"/>
    </row>
    <row r="36" spans="1:25" s="15" customFormat="1">
      <c r="A36"/>
      <c r="B36"/>
      <c r="C36"/>
      <c r="D36" s="30"/>
      <c r="E36" s="31"/>
      <c r="F36" s="32"/>
      <c r="G36" s="32"/>
      <c r="H36" s="33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5" ht="26.25">
      <c r="A37" s="112" t="s">
        <v>57</v>
      </c>
      <c r="B37" s="73"/>
      <c r="E37" s="12"/>
      <c r="F37" s="12"/>
      <c r="G37" s="12"/>
      <c r="H37" s="12"/>
      <c r="I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6"/>
      <c r="Y37" s="6"/>
    </row>
    <row r="38" spans="1:25" ht="21" customHeight="1" thickBot="1">
      <c r="C38" s="93" t="s">
        <v>90</v>
      </c>
      <c r="D38" s="12"/>
      <c r="E38" s="12"/>
      <c r="F38" s="12"/>
      <c r="G38" s="12"/>
      <c r="H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6"/>
      <c r="X38" s="6"/>
    </row>
    <row r="39" spans="1:25" s="64" customFormat="1" ht="37.15" customHeight="1" thickBot="1">
      <c r="A39" s="52" t="s">
        <v>35</v>
      </c>
      <c r="B39" s="53" t="s">
        <v>26</v>
      </c>
      <c r="C39" s="60" t="s">
        <v>0</v>
      </c>
      <c r="D39" s="61" t="s">
        <v>1</v>
      </c>
      <c r="E39" s="61" t="s">
        <v>2</v>
      </c>
      <c r="F39" s="61" t="s">
        <v>3</v>
      </c>
      <c r="G39" s="61" t="s">
        <v>4</v>
      </c>
      <c r="H39" s="61" t="s">
        <v>5</v>
      </c>
      <c r="I39" s="61" t="s">
        <v>6</v>
      </c>
      <c r="J39" s="61" t="s">
        <v>7</v>
      </c>
      <c r="K39" s="61" t="s">
        <v>8</v>
      </c>
      <c r="L39" s="61" t="s">
        <v>9</v>
      </c>
      <c r="M39" s="61" t="s">
        <v>10</v>
      </c>
      <c r="N39" s="61" t="s">
        <v>11</v>
      </c>
      <c r="O39" s="61" t="s">
        <v>12</v>
      </c>
      <c r="P39" s="61" t="s">
        <v>13</v>
      </c>
      <c r="Q39" s="61" t="s">
        <v>14</v>
      </c>
      <c r="R39" s="61" t="s">
        <v>16</v>
      </c>
      <c r="S39" s="61" t="s">
        <v>17</v>
      </c>
      <c r="T39" s="61" t="s">
        <v>18</v>
      </c>
      <c r="U39" s="61" t="s">
        <v>19</v>
      </c>
      <c r="V39" s="61" t="s">
        <v>20</v>
      </c>
      <c r="W39" s="62" t="s">
        <v>15</v>
      </c>
      <c r="X39" s="63" t="s">
        <v>29</v>
      </c>
    </row>
    <row r="40" spans="1:25" ht="13.5" thickBot="1">
      <c r="A40" s="100" t="str">
        <f t="shared" ref="A40:B48" si="4">A22</f>
        <v>MOCO28a</v>
      </c>
      <c r="B40" s="22" t="str">
        <f t="shared" si="4"/>
        <v>Woodmont Ave Parking Garage</v>
      </c>
      <c r="C40" s="40">
        <v>0</v>
      </c>
      <c r="D40" s="75">
        <f t="shared" ref="D40:V41" si="5">C40*(1+C$52)</f>
        <v>0</v>
      </c>
      <c r="E40" s="76">
        <f t="shared" si="5"/>
        <v>0</v>
      </c>
      <c r="F40" s="76">
        <f t="shared" si="5"/>
        <v>0</v>
      </c>
      <c r="G40" s="76">
        <f t="shared" si="5"/>
        <v>0</v>
      </c>
      <c r="H40" s="76">
        <f t="shared" si="5"/>
        <v>0</v>
      </c>
      <c r="I40" s="76">
        <f t="shared" si="5"/>
        <v>0</v>
      </c>
      <c r="J40" s="76">
        <f t="shared" si="5"/>
        <v>0</v>
      </c>
      <c r="K40" s="76">
        <f t="shared" si="5"/>
        <v>0</v>
      </c>
      <c r="L40" s="76">
        <f t="shared" si="5"/>
        <v>0</v>
      </c>
      <c r="M40" s="76">
        <f t="shared" si="5"/>
        <v>0</v>
      </c>
      <c r="N40" s="76">
        <f t="shared" si="5"/>
        <v>0</v>
      </c>
      <c r="O40" s="76">
        <f t="shared" si="5"/>
        <v>0</v>
      </c>
      <c r="P40" s="76">
        <f t="shared" si="5"/>
        <v>0</v>
      </c>
      <c r="Q40" s="76">
        <f t="shared" si="5"/>
        <v>0</v>
      </c>
      <c r="R40" s="76">
        <f t="shared" si="5"/>
        <v>0</v>
      </c>
      <c r="S40" s="76">
        <f t="shared" si="5"/>
        <v>0</v>
      </c>
      <c r="T40" s="76">
        <f t="shared" si="5"/>
        <v>0</v>
      </c>
      <c r="U40" s="76">
        <f t="shared" si="5"/>
        <v>0</v>
      </c>
      <c r="V40" s="76">
        <f t="shared" si="5"/>
        <v>0</v>
      </c>
      <c r="W40" s="77" t="s">
        <v>21</v>
      </c>
      <c r="X40" s="127" t="e">
        <f ca="1">(SUMPRODUCT(C40:V40,'MOCO DOT-ProductionEstimates'!D12:W12))/SUM('MOCO DOT-ProductionEstimates'!D12:W12)</f>
        <v>#DIV/0!</v>
      </c>
    </row>
    <row r="41" spans="1:25" ht="13.5" thickBot="1">
      <c r="A41" s="101" t="str">
        <f t="shared" si="4"/>
        <v>MOCO28b</v>
      </c>
      <c r="B41" s="18" t="str">
        <f t="shared" si="4"/>
        <v>Old Georgetown Road Parking Garage</v>
      </c>
      <c r="C41" s="40">
        <v>0</v>
      </c>
      <c r="D41" s="75">
        <f t="shared" si="5"/>
        <v>0</v>
      </c>
      <c r="E41" s="76">
        <f t="shared" si="5"/>
        <v>0</v>
      </c>
      <c r="F41" s="76">
        <f t="shared" si="5"/>
        <v>0</v>
      </c>
      <c r="G41" s="76">
        <f t="shared" si="5"/>
        <v>0</v>
      </c>
      <c r="H41" s="76">
        <f t="shared" si="5"/>
        <v>0</v>
      </c>
      <c r="I41" s="76">
        <f t="shared" si="5"/>
        <v>0</v>
      </c>
      <c r="J41" s="76">
        <f t="shared" si="5"/>
        <v>0</v>
      </c>
      <c r="K41" s="76">
        <f t="shared" si="5"/>
        <v>0</v>
      </c>
      <c r="L41" s="76">
        <f t="shared" si="5"/>
        <v>0</v>
      </c>
      <c r="M41" s="76">
        <f t="shared" si="5"/>
        <v>0</v>
      </c>
      <c r="N41" s="76">
        <f t="shared" si="5"/>
        <v>0</v>
      </c>
      <c r="O41" s="76">
        <f t="shared" si="5"/>
        <v>0</v>
      </c>
      <c r="P41" s="76">
        <f t="shared" si="5"/>
        <v>0</v>
      </c>
      <c r="Q41" s="76">
        <f t="shared" si="5"/>
        <v>0</v>
      </c>
      <c r="R41" s="76">
        <f t="shared" si="5"/>
        <v>0</v>
      </c>
      <c r="S41" s="76">
        <f t="shared" si="5"/>
        <v>0</v>
      </c>
      <c r="T41" s="76">
        <f t="shared" si="5"/>
        <v>0</v>
      </c>
      <c r="U41" s="76">
        <f t="shared" si="5"/>
        <v>0</v>
      </c>
      <c r="V41" s="76">
        <f t="shared" si="5"/>
        <v>0</v>
      </c>
      <c r="W41" s="77" t="s">
        <v>21</v>
      </c>
      <c r="X41" s="127" t="e">
        <f ca="1">(SUMPRODUCT(C41:V41,'MOCO DOT-ProductionEstimates'!D13:W13))/SUM('MOCO DOT-ProductionEstimates'!D13:W13)</f>
        <v>#DIV/0!</v>
      </c>
    </row>
    <row r="42" spans="1:25" ht="13.5" thickBot="1">
      <c r="A42" s="101" t="str">
        <f t="shared" si="4"/>
        <v>MOCO29</v>
      </c>
      <c r="B42" s="18" t="str">
        <f t="shared" si="4"/>
        <v>Del Ray Avenue Parking Garage</v>
      </c>
      <c r="C42" s="40">
        <v>0</v>
      </c>
      <c r="D42" s="75">
        <f t="shared" ref="D42:V42" si="6">C42*(1+C$52)</f>
        <v>0</v>
      </c>
      <c r="E42" s="76">
        <f t="shared" si="6"/>
        <v>0</v>
      </c>
      <c r="F42" s="76">
        <f t="shared" si="6"/>
        <v>0</v>
      </c>
      <c r="G42" s="76">
        <f t="shared" si="6"/>
        <v>0</v>
      </c>
      <c r="H42" s="76">
        <f t="shared" si="6"/>
        <v>0</v>
      </c>
      <c r="I42" s="76">
        <f t="shared" si="6"/>
        <v>0</v>
      </c>
      <c r="J42" s="76">
        <f t="shared" si="6"/>
        <v>0</v>
      </c>
      <c r="K42" s="76">
        <f t="shared" si="6"/>
        <v>0</v>
      </c>
      <c r="L42" s="76">
        <f t="shared" si="6"/>
        <v>0</v>
      </c>
      <c r="M42" s="76">
        <f t="shared" si="6"/>
        <v>0</v>
      </c>
      <c r="N42" s="76">
        <f t="shared" si="6"/>
        <v>0</v>
      </c>
      <c r="O42" s="76">
        <f t="shared" si="6"/>
        <v>0</v>
      </c>
      <c r="P42" s="76">
        <f t="shared" si="6"/>
        <v>0</v>
      </c>
      <c r="Q42" s="76">
        <f t="shared" si="6"/>
        <v>0</v>
      </c>
      <c r="R42" s="76">
        <f t="shared" si="6"/>
        <v>0</v>
      </c>
      <c r="S42" s="76">
        <f t="shared" si="6"/>
        <v>0</v>
      </c>
      <c r="T42" s="76">
        <f t="shared" si="6"/>
        <v>0</v>
      </c>
      <c r="U42" s="76">
        <f t="shared" si="6"/>
        <v>0</v>
      </c>
      <c r="V42" s="76">
        <f t="shared" si="6"/>
        <v>0</v>
      </c>
      <c r="W42" s="77" t="s">
        <v>21</v>
      </c>
      <c r="X42" s="127" t="e">
        <f ca="1">(SUMPRODUCT(C42:V42,'MOCO DOT-ProductionEstimates'!D14:W14))/SUM('MOCO DOT-ProductionEstimates'!D14:W14)</f>
        <v>#DIV/0!</v>
      </c>
    </row>
    <row r="43" spans="1:25" ht="13.5" thickBot="1">
      <c r="A43" s="101" t="str">
        <f t="shared" si="4"/>
        <v>MOCO30</v>
      </c>
      <c r="B43" s="18" t="str">
        <f t="shared" si="4"/>
        <v>1101 Bonifant Street Parking Garage</v>
      </c>
      <c r="C43" s="40">
        <v>0</v>
      </c>
      <c r="D43" s="75">
        <f t="shared" ref="D43:V43" si="7">C43*(1+C$52)</f>
        <v>0</v>
      </c>
      <c r="E43" s="76">
        <f t="shared" si="7"/>
        <v>0</v>
      </c>
      <c r="F43" s="76">
        <f t="shared" si="7"/>
        <v>0</v>
      </c>
      <c r="G43" s="76">
        <f t="shared" si="7"/>
        <v>0</v>
      </c>
      <c r="H43" s="76">
        <f t="shared" si="7"/>
        <v>0</v>
      </c>
      <c r="I43" s="76">
        <f t="shared" si="7"/>
        <v>0</v>
      </c>
      <c r="J43" s="76">
        <f t="shared" si="7"/>
        <v>0</v>
      </c>
      <c r="K43" s="76">
        <f t="shared" si="7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6">
        <f t="shared" si="7"/>
        <v>0</v>
      </c>
      <c r="S43" s="76">
        <f t="shared" si="7"/>
        <v>0</v>
      </c>
      <c r="T43" s="76">
        <f t="shared" si="7"/>
        <v>0</v>
      </c>
      <c r="U43" s="76">
        <f t="shared" si="7"/>
        <v>0</v>
      </c>
      <c r="V43" s="76">
        <f t="shared" si="7"/>
        <v>0</v>
      </c>
      <c r="W43" s="77" t="s">
        <v>21</v>
      </c>
      <c r="X43" s="127" t="e">
        <f ca="1">(SUMPRODUCT(C43:V43,'MOCO DOT-ProductionEstimates'!D15:W15))/SUM('MOCO DOT-ProductionEstimates'!D15:W15)</f>
        <v>#DIV/0!</v>
      </c>
    </row>
    <row r="44" spans="1:25" ht="13.5" thickBot="1">
      <c r="A44" s="101" t="str">
        <f t="shared" si="4"/>
        <v>MOCO31</v>
      </c>
      <c r="B44" s="18" t="str">
        <f t="shared" si="4"/>
        <v>8530 Cameron Street Parking Garage</v>
      </c>
      <c r="C44" s="40">
        <v>0</v>
      </c>
      <c r="D44" s="75">
        <f t="shared" ref="D44:V44" si="8">C44*(1+C$52)</f>
        <v>0</v>
      </c>
      <c r="E44" s="76">
        <f t="shared" si="8"/>
        <v>0</v>
      </c>
      <c r="F44" s="76">
        <f t="shared" si="8"/>
        <v>0</v>
      </c>
      <c r="G44" s="76">
        <f t="shared" si="8"/>
        <v>0</v>
      </c>
      <c r="H44" s="76">
        <f t="shared" si="8"/>
        <v>0</v>
      </c>
      <c r="I44" s="76">
        <f t="shared" si="8"/>
        <v>0</v>
      </c>
      <c r="J44" s="76">
        <f t="shared" si="8"/>
        <v>0</v>
      </c>
      <c r="K44" s="76">
        <f t="shared" si="8"/>
        <v>0</v>
      </c>
      <c r="L44" s="76">
        <f t="shared" si="8"/>
        <v>0</v>
      </c>
      <c r="M44" s="76">
        <f t="shared" si="8"/>
        <v>0</v>
      </c>
      <c r="N44" s="76">
        <f t="shared" si="8"/>
        <v>0</v>
      </c>
      <c r="O44" s="76">
        <f t="shared" si="8"/>
        <v>0</v>
      </c>
      <c r="P44" s="76">
        <f t="shared" si="8"/>
        <v>0</v>
      </c>
      <c r="Q44" s="76">
        <f t="shared" si="8"/>
        <v>0</v>
      </c>
      <c r="R44" s="76">
        <f t="shared" si="8"/>
        <v>0</v>
      </c>
      <c r="S44" s="76">
        <f t="shared" si="8"/>
        <v>0</v>
      </c>
      <c r="T44" s="76">
        <f t="shared" si="8"/>
        <v>0</v>
      </c>
      <c r="U44" s="76">
        <f t="shared" si="8"/>
        <v>0</v>
      </c>
      <c r="V44" s="76">
        <f t="shared" si="8"/>
        <v>0</v>
      </c>
      <c r="W44" s="77" t="s">
        <v>21</v>
      </c>
      <c r="X44" s="127" t="e">
        <f ca="1">(SUMPRODUCT(C44:V44,'MOCO DOT-ProductionEstimates'!D16:W16))/SUM('MOCO DOT-ProductionEstimates'!D16:W16)</f>
        <v>#DIV/0!</v>
      </c>
    </row>
    <row r="45" spans="1:25" ht="13.5" thickBot="1">
      <c r="A45" s="101" t="str">
        <f t="shared" si="4"/>
        <v>MOCO32</v>
      </c>
      <c r="B45" s="18" t="str">
        <f t="shared" si="4"/>
        <v>Kennett Street Parking Garage</v>
      </c>
      <c r="C45" s="40">
        <v>0</v>
      </c>
      <c r="D45" s="75">
        <f t="shared" ref="D45:V45" si="9">C45*(1+C$52)</f>
        <v>0</v>
      </c>
      <c r="E45" s="76">
        <f t="shared" si="9"/>
        <v>0</v>
      </c>
      <c r="F45" s="76">
        <f t="shared" si="9"/>
        <v>0</v>
      </c>
      <c r="G45" s="76">
        <f t="shared" si="9"/>
        <v>0</v>
      </c>
      <c r="H45" s="76">
        <f t="shared" si="9"/>
        <v>0</v>
      </c>
      <c r="I45" s="76">
        <f t="shared" si="9"/>
        <v>0</v>
      </c>
      <c r="J45" s="76">
        <f t="shared" si="9"/>
        <v>0</v>
      </c>
      <c r="K45" s="76">
        <f t="shared" si="9"/>
        <v>0</v>
      </c>
      <c r="L45" s="76">
        <f t="shared" si="9"/>
        <v>0</v>
      </c>
      <c r="M45" s="76">
        <f t="shared" si="9"/>
        <v>0</v>
      </c>
      <c r="N45" s="76">
        <f t="shared" si="9"/>
        <v>0</v>
      </c>
      <c r="O45" s="76">
        <f t="shared" si="9"/>
        <v>0</v>
      </c>
      <c r="P45" s="76">
        <f t="shared" si="9"/>
        <v>0</v>
      </c>
      <c r="Q45" s="76">
        <f t="shared" si="9"/>
        <v>0</v>
      </c>
      <c r="R45" s="76">
        <f t="shared" si="9"/>
        <v>0</v>
      </c>
      <c r="S45" s="76">
        <f t="shared" si="9"/>
        <v>0</v>
      </c>
      <c r="T45" s="76">
        <f t="shared" si="9"/>
        <v>0</v>
      </c>
      <c r="U45" s="76">
        <f t="shared" si="9"/>
        <v>0</v>
      </c>
      <c r="V45" s="76">
        <f t="shared" si="9"/>
        <v>0</v>
      </c>
      <c r="W45" s="77" t="s">
        <v>21</v>
      </c>
      <c r="X45" s="127" t="e">
        <f ca="1">(SUMPRODUCT(C45:V45,'MOCO DOT-ProductionEstimates'!D17:W17))/SUM('MOCO DOT-ProductionEstimates'!D17:W17)</f>
        <v>#DIV/0!</v>
      </c>
    </row>
    <row r="46" spans="1:25" ht="13.5" thickBot="1">
      <c r="A46" s="101" t="str">
        <f t="shared" si="4"/>
        <v>MOCO33</v>
      </c>
      <c r="B46" s="18" t="str">
        <f t="shared" si="4"/>
        <v>Wayne Avenue Parking Garage</v>
      </c>
      <c r="C46" s="40">
        <v>0</v>
      </c>
      <c r="D46" s="75">
        <f t="shared" ref="D46:V46" si="10">C46*(1+C$52)</f>
        <v>0</v>
      </c>
      <c r="E46" s="76">
        <f t="shared" si="10"/>
        <v>0</v>
      </c>
      <c r="F46" s="76">
        <f t="shared" si="10"/>
        <v>0</v>
      </c>
      <c r="G46" s="76">
        <f t="shared" si="10"/>
        <v>0</v>
      </c>
      <c r="H46" s="76">
        <f t="shared" si="10"/>
        <v>0</v>
      </c>
      <c r="I46" s="76">
        <f t="shared" si="10"/>
        <v>0</v>
      </c>
      <c r="J46" s="76">
        <f t="shared" si="10"/>
        <v>0</v>
      </c>
      <c r="K46" s="76">
        <f t="shared" si="10"/>
        <v>0</v>
      </c>
      <c r="L46" s="76">
        <f t="shared" si="10"/>
        <v>0</v>
      </c>
      <c r="M46" s="76">
        <f t="shared" si="10"/>
        <v>0</v>
      </c>
      <c r="N46" s="76">
        <f t="shared" si="10"/>
        <v>0</v>
      </c>
      <c r="O46" s="76">
        <f t="shared" si="10"/>
        <v>0</v>
      </c>
      <c r="P46" s="76">
        <f t="shared" si="10"/>
        <v>0</v>
      </c>
      <c r="Q46" s="76">
        <f t="shared" si="10"/>
        <v>0</v>
      </c>
      <c r="R46" s="76">
        <f t="shared" si="10"/>
        <v>0</v>
      </c>
      <c r="S46" s="76">
        <f t="shared" si="10"/>
        <v>0</v>
      </c>
      <c r="T46" s="76">
        <f t="shared" si="10"/>
        <v>0</v>
      </c>
      <c r="U46" s="76">
        <f t="shared" si="10"/>
        <v>0</v>
      </c>
      <c r="V46" s="76">
        <f t="shared" si="10"/>
        <v>0</v>
      </c>
      <c r="W46" s="77" t="s">
        <v>21</v>
      </c>
      <c r="X46" s="127" t="e">
        <f ca="1">(SUMPRODUCT(C46:V46,'MOCO DOT-ProductionEstimates'!D18:W18))/SUM('MOCO DOT-ProductionEstimates'!D18:W18)</f>
        <v>#DIV/0!</v>
      </c>
    </row>
    <row r="47" spans="1:25" ht="13.5" thickBot="1">
      <c r="A47" s="101" t="str">
        <f t="shared" si="4"/>
        <v>MOCO34</v>
      </c>
      <c r="B47" s="18" t="str">
        <f t="shared" si="4"/>
        <v>Ellsworth Drive Parking Garage</v>
      </c>
      <c r="C47" s="40">
        <v>0</v>
      </c>
      <c r="D47" s="75">
        <f t="shared" ref="D47:V47" si="11">C47*(1+C$52)</f>
        <v>0</v>
      </c>
      <c r="E47" s="76">
        <f t="shared" si="11"/>
        <v>0</v>
      </c>
      <c r="F47" s="76">
        <f t="shared" si="11"/>
        <v>0</v>
      </c>
      <c r="G47" s="76">
        <f t="shared" si="11"/>
        <v>0</v>
      </c>
      <c r="H47" s="76">
        <f t="shared" si="11"/>
        <v>0</v>
      </c>
      <c r="I47" s="76">
        <f t="shared" si="11"/>
        <v>0</v>
      </c>
      <c r="J47" s="76">
        <f t="shared" si="11"/>
        <v>0</v>
      </c>
      <c r="K47" s="76">
        <f t="shared" si="11"/>
        <v>0</v>
      </c>
      <c r="L47" s="76">
        <f t="shared" si="11"/>
        <v>0</v>
      </c>
      <c r="M47" s="76">
        <f t="shared" si="11"/>
        <v>0</v>
      </c>
      <c r="N47" s="76">
        <f t="shared" si="11"/>
        <v>0</v>
      </c>
      <c r="O47" s="76">
        <f t="shared" si="11"/>
        <v>0</v>
      </c>
      <c r="P47" s="76">
        <f t="shared" si="11"/>
        <v>0</v>
      </c>
      <c r="Q47" s="76">
        <f t="shared" si="11"/>
        <v>0</v>
      </c>
      <c r="R47" s="76">
        <f t="shared" si="11"/>
        <v>0</v>
      </c>
      <c r="S47" s="76">
        <f t="shared" si="11"/>
        <v>0</v>
      </c>
      <c r="T47" s="76">
        <f t="shared" si="11"/>
        <v>0</v>
      </c>
      <c r="U47" s="76">
        <f t="shared" si="11"/>
        <v>0</v>
      </c>
      <c r="V47" s="76">
        <f t="shared" si="11"/>
        <v>0</v>
      </c>
      <c r="W47" s="77" t="s">
        <v>21</v>
      </c>
      <c r="X47" s="127" t="e">
        <f ca="1">(SUMPRODUCT(C47:V47,'MOCO DOT-ProductionEstimates'!D19:W19))/SUM('MOCO DOT-ProductionEstimates'!D19:W19)</f>
        <v>#DIV/0!</v>
      </c>
    </row>
    <row r="48" spans="1:25" ht="13.9" customHeight="1" thickBot="1">
      <c r="A48" s="101" t="str">
        <f t="shared" si="4"/>
        <v>MOCO35</v>
      </c>
      <c r="B48" s="18" t="str">
        <f t="shared" si="4"/>
        <v>Amherst Avenue Parking Garage</v>
      </c>
      <c r="C48" s="40">
        <v>0</v>
      </c>
      <c r="D48" s="75">
        <f t="shared" ref="D48:V48" si="12">C48*(1+C$52)</f>
        <v>0</v>
      </c>
      <c r="E48" s="76">
        <f t="shared" si="12"/>
        <v>0</v>
      </c>
      <c r="F48" s="76">
        <f t="shared" si="12"/>
        <v>0</v>
      </c>
      <c r="G48" s="76">
        <f t="shared" si="12"/>
        <v>0</v>
      </c>
      <c r="H48" s="76">
        <f t="shared" si="12"/>
        <v>0</v>
      </c>
      <c r="I48" s="76">
        <f t="shared" si="12"/>
        <v>0</v>
      </c>
      <c r="J48" s="76">
        <f t="shared" si="12"/>
        <v>0</v>
      </c>
      <c r="K48" s="76">
        <f t="shared" si="12"/>
        <v>0</v>
      </c>
      <c r="L48" s="76">
        <f t="shared" si="12"/>
        <v>0</v>
      </c>
      <c r="M48" s="76">
        <f t="shared" si="12"/>
        <v>0</v>
      </c>
      <c r="N48" s="76">
        <f t="shared" si="12"/>
        <v>0</v>
      </c>
      <c r="O48" s="76">
        <f t="shared" si="12"/>
        <v>0</v>
      </c>
      <c r="P48" s="76">
        <f t="shared" si="12"/>
        <v>0</v>
      </c>
      <c r="Q48" s="76">
        <f t="shared" si="12"/>
        <v>0</v>
      </c>
      <c r="R48" s="76">
        <f t="shared" si="12"/>
        <v>0</v>
      </c>
      <c r="S48" s="76">
        <f t="shared" si="12"/>
        <v>0</v>
      </c>
      <c r="T48" s="76">
        <f t="shared" si="12"/>
        <v>0</v>
      </c>
      <c r="U48" s="76">
        <f t="shared" si="12"/>
        <v>0</v>
      </c>
      <c r="V48" s="76">
        <f t="shared" si="12"/>
        <v>0</v>
      </c>
      <c r="W48" s="77" t="s">
        <v>21</v>
      </c>
      <c r="X48" s="127" t="e">
        <f ca="1">(SUMPRODUCT(C48:V48,'MOCO DOT-ProductionEstimates'!D20:W20))/SUM('MOCO DOT-ProductionEstimates'!D20:W20)</f>
        <v>#DIV/0!</v>
      </c>
    </row>
    <row r="49" spans="1:26" ht="13.9" customHeight="1" thickBot="1">
      <c r="A49" s="101" t="str">
        <f t="shared" ref="A49:B51" si="13">A31</f>
        <v>MOCO36</v>
      </c>
      <c r="B49" s="18" t="str">
        <f t="shared" si="13"/>
        <v>1100 Bonifant Street Parking Garage</v>
      </c>
      <c r="C49" s="40">
        <v>0</v>
      </c>
      <c r="D49" s="75">
        <f t="shared" ref="D49:V49" si="14">C49*(1+C$52)</f>
        <v>0</v>
      </c>
      <c r="E49" s="76">
        <f t="shared" si="14"/>
        <v>0</v>
      </c>
      <c r="F49" s="76">
        <f t="shared" si="14"/>
        <v>0</v>
      </c>
      <c r="G49" s="76">
        <f t="shared" si="14"/>
        <v>0</v>
      </c>
      <c r="H49" s="76">
        <f t="shared" si="14"/>
        <v>0</v>
      </c>
      <c r="I49" s="76">
        <f t="shared" si="14"/>
        <v>0</v>
      </c>
      <c r="J49" s="76">
        <f t="shared" si="14"/>
        <v>0</v>
      </c>
      <c r="K49" s="76">
        <f t="shared" si="14"/>
        <v>0</v>
      </c>
      <c r="L49" s="76">
        <f t="shared" si="14"/>
        <v>0</v>
      </c>
      <c r="M49" s="76">
        <f t="shared" si="14"/>
        <v>0</v>
      </c>
      <c r="N49" s="76">
        <f t="shared" si="14"/>
        <v>0</v>
      </c>
      <c r="O49" s="76">
        <f t="shared" si="14"/>
        <v>0</v>
      </c>
      <c r="P49" s="76">
        <f t="shared" si="14"/>
        <v>0</v>
      </c>
      <c r="Q49" s="76">
        <f t="shared" si="14"/>
        <v>0</v>
      </c>
      <c r="R49" s="76">
        <f t="shared" si="14"/>
        <v>0</v>
      </c>
      <c r="S49" s="76">
        <f t="shared" si="14"/>
        <v>0</v>
      </c>
      <c r="T49" s="76">
        <f t="shared" si="14"/>
        <v>0</v>
      </c>
      <c r="U49" s="76">
        <f t="shared" si="14"/>
        <v>0</v>
      </c>
      <c r="V49" s="76">
        <f t="shared" si="14"/>
        <v>0</v>
      </c>
      <c r="W49" s="77" t="s">
        <v>21</v>
      </c>
      <c r="X49" s="127" t="e">
        <f ca="1">(SUMPRODUCT(C49:V49,'MOCO DOT-ProductionEstimates'!D21:W21))/SUM('MOCO DOT-ProductionEstimates'!D21:W21)</f>
        <v>#DIV/0!</v>
      </c>
    </row>
    <row r="50" spans="1:26" ht="13.9" customHeight="1" thickBot="1">
      <c r="A50" s="101" t="str">
        <f t="shared" si="13"/>
        <v>MOCO37</v>
      </c>
      <c r="B50" s="18" t="str">
        <f t="shared" si="13"/>
        <v>8700 Cameron Street Parking Garage</v>
      </c>
      <c r="C50" s="40">
        <v>0</v>
      </c>
      <c r="D50" s="75">
        <f t="shared" ref="D50:V50" si="15">C50*(1+C$52)</f>
        <v>0</v>
      </c>
      <c r="E50" s="76">
        <f t="shared" si="15"/>
        <v>0</v>
      </c>
      <c r="F50" s="76">
        <f t="shared" si="15"/>
        <v>0</v>
      </c>
      <c r="G50" s="76">
        <f t="shared" si="15"/>
        <v>0</v>
      </c>
      <c r="H50" s="76">
        <f t="shared" si="15"/>
        <v>0</v>
      </c>
      <c r="I50" s="76">
        <f t="shared" si="15"/>
        <v>0</v>
      </c>
      <c r="J50" s="76">
        <f t="shared" si="15"/>
        <v>0</v>
      </c>
      <c r="K50" s="76">
        <f t="shared" si="15"/>
        <v>0</v>
      </c>
      <c r="L50" s="76">
        <f t="shared" si="15"/>
        <v>0</v>
      </c>
      <c r="M50" s="76">
        <f t="shared" si="15"/>
        <v>0</v>
      </c>
      <c r="N50" s="76">
        <f t="shared" si="15"/>
        <v>0</v>
      </c>
      <c r="O50" s="76">
        <f t="shared" si="15"/>
        <v>0</v>
      </c>
      <c r="P50" s="76">
        <f t="shared" si="15"/>
        <v>0</v>
      </c>
      <c r="Q50" s="76">
        <f t="shared" si="15"/>
        <v>0</v>
      </c>
      <c r="R50" s="76">
        <f t="shared" si="15"/>
        <v>0</v>
      </c>
      <c r="S50" s="76">
        <f t="shared" si="15"/>
        <v>0</v>
      </c>
      <c r="T50" s="76">
        <f t="shared" si="15"/>
        <v>0</v>
      </c>
      <c r="U50" s="76">
        <f t="shared" si="15"/>
        <v>0</v>
      </c>
      <c r="V50" s="76">
        <f t="shared" si="15"/>
        <v>0</v>
      </c>
      <c r="W50" s="77" t="s">
        <v>21</v>
      </c>
      <c r="X50" s="127" t="e">
        <f ca="1">(SUMPRODUCT(C50:V50,'MOCO DOT-ProductionEstimates'!D22:W22))/SUM('MOCO DOT-ProductionEstimates'!D22:W22)</f>
        <v>#DIV/0!</v>
      </c>
    </row>
    <row r="51" spans="1:26" ht="13.9" customHeight="1" thickBot="1">
      <c r="A51" s="115" t="str">
        <f t="shared" si="13"/>
        <v>MOCO38</v>
      </c>
      <c r="B51" s="116" t="str">
        <f t="shared" si="13"/>
        <v>St. Elmo Avenue Parking Garage</v>
      </c>
      <c r="C51" s="40">
        <v>0</v>
      </c>
      <c r="D51" s="75">
        <f t="shared" ref="D51:V51" si="16">C51*(1+C$52)</f>
        <v>0</v>
      </c>
      <c r="E51" s="76">
        <f t="shared" si="16"/>
        <v>0</v>
      </c>
      <c r="F51" s="76">
        <f t="shared" si="16"/>
        <v>0</v>
      </c>
      <c r="G51" s="76">
        <f t="shared" si="16"/>
        <v>0</v>
      </c>
      <c r="H51" s="76">
        <f t="shared" si="16"/>
        <v>0</v>
      </c>
      <c r="I51" s="76">
        <f t="shared" si="16"/>
        <v>0</v>
      </c>
      <c r="J51" s="76">
        <f t="shared" si="16"/>
        <v>0</v>
      </c>
      <c r="K51" s="76">
        <f t="shared" si="16"/>
        <v>0</v>
      </c>
      <c r="L51" s="76">
        <f t="shared" si="16"/>
        <v>0</v>
      </c>
      <c r="M51" s="76">
        <f t="shared" si="16"/>
        <v>0</v>
      </c>
      <c r="N51" s="76">
        <f t="shared" si="16"/>
        <v>0</v>
      </c>
      <c r="O51" s="76">
        <f t="shared" si="16"/>
        <v>0</v>
      </c>
      <c r="P51" s="76">
        <f t="shared" si="16"/>
        <v>0</v>
      </c>
      <c r="Q51" s="76">
        <f t="shared" si="16"/>
        <v>0</v>
      </c>
      <c r="R51" s="76">
        <f t="shared" si="16"/>
        <v>0</v>
      </c>
      <c r="S51" s="76">
        <f t="shared" si="16"/>
        <v>0</v>
      </c>
      <c r="T51" s="76">
        <f t="shared" si="16"/>
        <v>0</v>
      </c>
      <c r="U51" s="76">
        <f t="shared" si="16"/>
        <v>0</v>
      </c>
      <c r="V51" s="76">
        <f t="shared" si="16"/>
        <v>0</v>
      </c>
      <c r="W51" s="77" t="s">
        <v>21</v>
      </c>
      <c r="X51" s="127" t="e">
        <f ca="1">(SUMPRODUCT(C51:V51,'MOCO DOT-ProductionEstimates'!D23:W23))/SUM('MOCO DOT-ProductionEstimates'!D23:W23)</f>
        <v>#DIV/0!</v>
      </c>
    </row>
    <row r="52" spans="1:26" ht="13.5" thickBot="1">
      <c r="B52" s="20" t="s">
        <v>39</v>
      </c>
      <c r="C52" s="125">
        <v>0</v>
      </c>
      <c r="D52" s="125">
        <v>0</v>
      </c>
      <c r="E52" s="125">
        <v>0.02</v>
      </c>
      <c r="F52" s="125">
        <v>0.02</v>
      </c>
      <c r="G52" s="125">
        <v>0.02</v>
      </c>
      <c r="H52" s="125">
        <v>0.02</v>
      </c>
      <c r="I52" s="125">
        <v>0.02</v>
      </c>
      <c r="J52" s="125">
        <v>0.02</v>
      </c>
      <c r="K52" s="125">
        <v>0.02</v>
      </c>
      <c r="L52" s="125">
        <v>0.02</v>
      </c>
      <c r="M52" s="125">
        <v>0.02</v>
      </c>
      <c r="N52" s="125">
        <v>0.02</v>
      </c>
      <c r="O52" s="125">
        <v>0.02</v>
      </c>
      <c r="P52" s="125">
        <v>0.02</v>
      </c>
      <c r="Q52" s="125">
        <v>0.02</v>
      </c>
      <c r="R52" s="125">
        <v>0.02</v>
      </c>
      <c r="S52" s="125">
        <v>0.02</v>
      </c>
      <c r="T52" s="125">
        <v>0.02</v>
      </c>
      <c r="U52" s="125">
        <v>0.02</v>
      </c>
      <c r="W52" s="16"/>
      <c r="X52" s="17"/>
    </row>
    <row r="53" spans="1:26"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6">
      <c r="B54" s="1" t="s">
        <v>32</v>
      </c>
      <c r="C54" s="126" t="e">
        <f ca="1">SUMPRODUCT(C40:C51,'MOCO DOT-ProductionEstimates'!D12:D23)/SUM('MOCO DOT-ProductionEstimates'!D12:D23)</f>
        <v>#DIV/0!</v>
      </c>
      <c r="D54" s="7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6" ht="13.5" thickBot="1">
      <c r="C55" s="70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6" ht="13.5" thickBot="1">
      <c r="B56" s="1" t="s">
        <v>87</v>
      </c>
      <c r="C56" s="109">
        <v>0</v>
      </c>
      <c r="D56" s="110" t="s">
        <v>88</v>
      </c>
      <c r="N56" s="7"/>
      <c r="O56" s="7"/>
      <c r="P56" s="8"/>
      <c r="Q56" s="8"/>
      <c r="R56" s="8"/>
      <c r="S56" s="8"/>
      <c r="T56" s="8"/>
      <c r="U56" s="8"/>
      <c r="V56" s="9"/>
      <c r="W56" s="9"/>
      <c r="X56" s="7"/>
      <c r="Z56" s="7"/>
    </row>
    <row r="57" spans="1:26">
      <c r="C57" s="12"/>
      <c r="N57" s="7"/>
      <c r="O57" s="7"/>
      <c r="P57" s="7"/>
      <c r="Q57" s="7"/>
      <c r="R57" s="7"/>
      <c r="S57" s="7"/>
      <c r="T57" s="7"/>
      <c r="U57" s="7"/>
      <c r="V57" s="7"/>
      <c r="W57" s="7"/>
      <c r="X57" s="11"/>
      <c r="Z57" s="10"/>
    </row>
    <row r="58" spans="1:26">
      <c r="D58" s="12"/>
      <c r="O58" s="7"/>
      <c r="P58" s="7"/>
      <c r="Q58" s="7"/>
      <c r="R58" s="7"/>
      <c r="S58" s="7"/>
      <c r="T58" s="7"/>
      <c r="U58" s="7"/>
      <c r="V58" s="7"/>
      <c r="W58" s="7"/>
      <c r="X58" s="7"/>
      <c r="Y58" s="11"/>
      <c r="Z58" s="10"/>
    </row>
    <row r="59" spans="1:26" ht="21" customHeight="1" thickBot="1">
      <c r="C59" s="93" t="s">
        <v>91</v>
      </c>
      <c r="D59" s="12"/>
      <c r="E59" s="12"/>
      <c r="F59" s="12"/>
      <c r="G59" s="12"/>
      <c r="H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6"/>
      <c r="X59" s="6"/>
    </row>
    <row r="60" spans="1:26" s="64" customFormat="1" ht="36" customHeight="1" thickBot="1">
      <c r="A60" s="52" t="s">
        <v>35</v>
      </c>
      <c r="B60" s="53" t="s">
        <v>26</v>
      </c>
      <c r="C60" s="60" t="s">
        <v>0</v>
      </c>
      <c r="D60" s="61" t="s">
        <v>1</v>
      </c>
      <c r="E60" s="61" t="s">
        <v>2</v>
      </c>
      <c r="F60" s="61" t="s">
        <v>3</v>
      </c>
      <c r="G60" s="61" t="s">
        <v>4</v>
      </c>
      <c r="H60" s="61" t="s">
        <v>5</v>
      </c>
      <c r="I60" s="61" t="s">
        <v>6</v>
      </c>
      <c r="J60" s="61" t="s">
        <v>7</v>
      </c>
      <c r="K60" s="61" t="s">
        <v>8</v>
      </c>
      <c r="L60" s="61" t="s">
        <v>9</v>
      </c>
      <c r="M60" s="61" t="s">
        <v>10</v>
      </c>
      <c r="N60" s="61" t="s">
        <v>11</v>
      </c>
      <c r="O60" s="61" t="s">
        <v>12</v>
      </c>
      <c r="P60" s="61" t="s">
        <v>13</v>
      </c>
      <c r="Q60" s="61" t="s">
        <v>14</v>
      </c>
      <c r="R60" s="61" t="s">
        <v>16</v>
      </c>
      <c r="S60" s="61" t="s">
        <v>17</v>
      </c>
      <c r="T60" s="61" t="s">
        <v>18</v>
      </c>
      <c r="U60" s="61" t="s">
        <v>19</v>
      </c>
      <c r="V60" s="61" t="s">
        <v>20</v>
      </c>
      <c r="W60" s="62" t="s">
        <v>15</v>
      </c>
      <c r="X60" s="63" t="s">
        <v>29</v>
      </c>
    </row>
    <row r="61" spans="1:26" ht="13.5" thickBot="1">
      <c r="A61" s="100" t="str">
        <f t="shared" ref="A61:B68" si="17">A22</f>
        <v>MOCO28a</v>
      </c>
      <c r="B61" s="22" t="str">
        <f t="shared" si="17"/>
        <v>Woodmont Ave Parking Garage</v>
      </c>
      <c r="C61" s="40">
        <v>0</v>
      </c>
      <c r="D61" s="75">
        <f t="shared" ref="D61:V62" si="18">C61*(1+C$73)</f>
        <v>0</v>
      </c>
      <c r="E61" s="76">
        <f t="shared" si="18"/>
        <v>0</v>
      </c>
      <c r="F61" s="76">
        <f t="shared" si="18"/>
        <v>0</v>
      </c>
      <c r="G61" s="76">
        <f t="shared" si="18"/>
        <v>0</v>
      </c>
      <c r="H61" s="76">
        <f t="shared" si="18"/>
        <v>0</v>
      </c>
      <c r="I61" s="76">
        <f t="shared" si="18"/>
        <v>0</v>
      </c>
      <c r="J61" s="76">
        <f t="shared" si="18"/>
        <v>0</v>
      </c>
      <c r="K61" s="76">
        <f t="shared" si="18"/>
        <v>0</v>
      </c>
      <c r="L61" s="76">
        <f t="shared" si="18"/>
        <v>0</v>
      </c>
      <c r="M61" s="76">
        <f t="shared" si="18"/>
        <v>0</v>
      </c>
      <c r="N61" s="76">
        <f t="shared" si="18"/>
        <v>0</v>
      </c>
      <c r="O61" s="76">
        <f t="shared" si="18"/>
        <v>0</v>
      </c>
      <c r="P61" s="76">
        <f t="shared" si="18"/>
        <v>0</v>
      </c>
      <c r="Q61" s="76">
        <f t="shared" si="18"/>
        <v>0</v>
      </c>
      <c r="R61" s="76">
        <f t="shared" si="18"/>
        <v>0</v>
      </c>
      <c r="S61" s="76">
        <f t="shared" si="18"/>
        <v>0</v>
      </c>
      <c r="T61" s="76">
        <f t="shared" si="18"/>
        <v>0</v>
      </c>
      <c r="U61" s="76">
        <f t="shared" si="18"/>
        <v>0</v>
      </c>
      <c r="V61" s="76">
        <f t="shared" si="18"/>
        <v>0</v>
      </c>
      <c r="W61" s="77" t="s">
        <v>21</v>
      </c>
      <c r="X61" s="128" t="e">
        <f ca="1">(SUMPRODUCT(C61:V61,'MOCO DOT-ProductionEstimates'!D12:W12))/SUM('MOCO DOT-ProductionEstimates'!D12:W12)</f>
        <v>#DIV/0!</v>
      </c>
    </row>
    <row r="62" spans="1:26" ht="13.5" thickBot="1">
      <c r="A62" s="101" t="str">
        <f t="shared" si="17"/>
        <v>MOCO28b</v>
      </c>
      <c r="B62" s="18" t="str">
        <f t="shared" si="17"/>
        <v>Old Georgetown Road Parking Garage</v>
      </c>
      <c r="C62" s="40">
        <v>0</v>
      </c>
      <c r="D62" s="75">
        <f t="shared" si="18"/>
        <v>0</v>
      </c>
      <c r="E62" s="76">
        <f t="shared" si="18"/>
        <v>0</v>
      </c>
      <c r="F62" s="76">
        <f t="shared" si="18"/>
        <v>0</v>
      </c>
      <c r="G62" s="76">
        <f t="shared" si="18"/>
        <v>0</v>
      </c>
      <c r="H62" s="76">
        <f t="shared" si="18"/>
        <v>0</v>
      </c>
      <c r="I62" s="76">
        <f t="shared" si="18"/>
        <v>0</v>
      </c>
      <c r="J62" s="76">
        <f t="shared" si="18"/>
        <v>0</v>
      </c>
      <c r="K62" s="76">
        <f t="shared" si="18"/>
        <v>0</v>
      </c>
      <c r="L62" s="76">
        <f t="shared" si="18"/>
        <v>0</v>
      </c>
      <c r="M62" s="76">
        <f t="shared" si="18"/>
        <v>0</v>
      </c>
      <c r="N62" s="76">
        <f t="shared" si="18"/>
        <v>0</v>
      </c>
      <c r="O62" s="76">
        <f t="shared" si="18"/>
        <v>0</v>
      </c>
      <c r="P62" s="76">
        <f t="shared" si="18"/>
        <v>0</v>
      </c>
      <c r="Q62" s="76">
        <f t="shared" si="18"/>
        <v>0</v>
      </c>
      <c r="R62" s="76">
        <f t="shared" si="18"/>
        <v>0</v>
      </c>
      <c r="S62" s="76">
        <f t="shared" si="18"/>
        <v>0</v>
      </c>
      <c r="T62" s="76">
        <f t="shared" si="18"/>
        <v>0</v>
      </c>
      <c r="U62" s="76">
        <f t="shared" si="18"/>
        <v>0</v>
      </c>
      <c r="V62" s="76">
        <f t="shared" si="18"/>
        <v>0</v>
      </c>
      <c r="W62" s="77" t="s">
        <v>21</v>
      </c>
      <c r="X62" s="128" t="e">
        <f ca="1">(SUMPRODUCT(C62:V62,'MOCO DOT-ProductionEstimates'!D13:W13))/SUM('MOCO DOT-ProductionEstimates'!D13:W13)</f>
        <v>#DIV/0!</v>
      </c>
    </row>
    <row r="63" spans="1:26" ht="13.5" thickBot="1">
      <c r="A63" s="101" t="str">
        <f t="shared" si="17"/>
        <v>MOCO29</v>
      </c>
      <c r="B63" s="18" t="str">
        <f t="shared" si="17"/>
        <v>Del Ray Avenue Parking Garage</v>
      </c>
      <c r="C63" s="40">
        <v>0</v>
      </c>
      <c r="D63" s="75">
        <f t="shared" ref="D63:V63" si="19">C63*(1+C$73)</f>
        <v>0</v>
      </c>
      <c r="E63" s="76">
        <f t="shared" si="19"/>
        <v>0</v>
      </c>
      <c r="F63" s="76">
        <f t="shared" si="19"/>
        <v>0</v>
      </c>
      <c r="G63" s="76">
        <f t="shared" si="19"/>
        <v>0</v>
      </c>
      <c r="H63" s="76">
        <f t="shared" si="19"/>
        <v>0</v>
      </c>
      <c r="I63" s="76">
        <f t="shared" si="19"/>
        <v>0</v>
      </c>
      <c r="J63" s="76">
        <f t="shared" si="19"/>
        <v>0</v>
      </c>
      <c r="K63" s="76">
        <f t="shared" si="19"/>
        <v>0</v>
      </c>
      <c r="L63" s="76">
        <f t="shared" si="19"/>
        <v>0</v>
      </c>
      <c r="M63" s="76">
        <f t="shared" si="19"/>
        <v>0</v>
      </c>
      <c r="N63" s="76">
        <f t="shared" si="19"/>
        <v>0</v>
      </c>
      <c r="O63" s="76">
        <f t="shared" si="19"/>
        <v>0</v>
      </c>
      <c r="P63" s="76">
        <f t="shared" si="19"/>
        <v>0</v>
      </c>
      <c r="Q63" s="76">
        <f t="shared" si="19"/>
        <v>0</v>
      </c>
      <c r="R63" s="76">
        <f t="shared" si="19"/>
        <v>0</v>
      </c>
      <c r="S63" s="76">
        <f t="shared" si="19"/>
        <v>0</v>
      </c>
      <c r="T63" s="76">
        <f t="shared" si="19"/>
        <v>0</v>
      </c>
      <c r="U63" s="76">
        <f t="shared" si="19"/>
        <v>0</v>
      </c>
      <c r="V63" s="76">
        <f t="shared" si="19"/>
        <v>0</v>
      </c>
      <c r="W63" s="77" t="s">
        <v>21</v>
      </c>
      <c r="X63" s="128" t="e">
        <f ca="1">(SUMPRODUCT(C63:V63,'MOCO DOT-ProductionEstimates'!D14:W14))/SUM('MOCO DOT-ProductionEstimates'!D14:W14)</f>
        <v>#DIV/0!</v>
      </c>
    </row>
    <row r="64" spans="1:26" ht="13.5" thickBot="1">
      <c r="A64" s="101" t="str">
        <f t="shared" si="17"/>
        <v>MOCO30</v>
      </c>
      <c r="B64" s="18" t="str">
        <f t="shared" si="17"/>
        <v>1101 Bonifant Street Parking Garage</v>
      </c>
      <c r="C64" s="40">
        <v>0</v>
      </c>
      <c r="D64" s="75">
        <f t="shared" ref="D64:V64" si="20">C64*(1+C$73)</f>
        <v>0</v>
      </c>
      <c r="E64" s="76">
        <f t="shared" si="20"/>
        <v>0</v>
      </c>
      <c r="F64" s="76">
        <f t="shared" si="20"/>
        <v>0</v>
      </c>
      <c r="G64" s="76">
        <f t="shared" si="20"/>
        <v>0</v>
      </c>
      <c r="H64" s="76">
        <f t="shared" si="20"/>
        <v>0</v>
      </c>
      <c r="I64" s="76">
        <f t="shared" si="20"/>
        <v>0</v>
      </c>
      <c r="J64" s="76">
        <f t="shared" si="20"/>
        <v>0</v>
      </c>
      <c r="K64" s="76">
        <f t="shared" si="20"/>
        <v>0</v>
      </c>
      <c r="L64" s="76">
        <f t="shared" si="20"/>
        <v>0</v>
      </c>
      <c r="M64" s="76">
        <f t="shared" si="20"/>
        <v>0</v>
      </c>
      <c r="N64" s="76">
        <f t="shared" si="20"/>
        <v>0</v>
      </c>
      <c r="O64" s="76">
        <f t="shared" si="20"/>
        <v>0</v>
      </c>
      <c r="P64" s="76">
        <f t="shared" si="20"/>
        <v>0</v>
      </c>
      <c r="Q64" s="76">
        <f t="shared" si="20"/>
        <v>0</v>
      </c>
      <c r="R64" s="76">
        <f t="shared" si="20"/>
        <v>0</v>
      </c>
      <c r="S64" s="76">
        <f t="shared" si="20"/>
        <v>0</v>
      </c>
      <c r="T64" s="76">
        <f t="shared" si="20"/>
        <v>0</v>
      </c>
      <c r="U64" s="76">
        <f t="shared" si="20"/>
        <v>0</v>
      </c>
      <c r="V64" s="76">
        <f t="shared" si="20"/>
        <v>0</v>
      </c>
      <c r="W64" s="77" t="s">
        <v>21</v>
      </c>
      <c r="X64" s="128" t="e">
        <f ca="1">(SUMPRODUCT(C64:V64,'MOCO DOT-ProductionEstimates'!D15:W15))/SUM('MOCO DOT-ProductionEstimates'!D15:W15)</f>
        <v>#DIV/0!</v>
      </c>
    </row>
    <row r="65" spans="1:26" ht="13.5" thickBot="1">
      <c r="A65" s="101" t="str">
        <f t="shared" si="17"/>
        <v>MOCO31</v>
      </c>
      <c r="B65" s="18" t="str">
        <f t="shared" si="17"/>
        <v>8530 Cameron Street Parking Garage</v>
      </c>
      <c r="C65" s="40">
        <v>0</v>
      </c>
      <c r="D65" s="75">
        <f t="shared" ref="D65:V65" si="21">C65*(1+C$73)</f>
        <v>0</v>
      </c>
      <c r="E65" s="76">
        <f t="shared" si="21"/>
        <v>0</v>
      </c>
      <c r="F65" s="76">
        <f t="shared" si="21"/>
        <v>0</v>
      </c>
      <c r="G65" s="76">
        <f t="shared" si="21"/>
        <v>0</v>
      </c>
      <c r="H65" s="76">
        <f t="shared" si="21"/>
        <v>0</v>
      </c>
      <c r="I65" s="76">
        <f t="shared" si="21"/>
        <v>0</v>
      </c>
      <c r="J65" s="76">
        <f t="shared" si="21"/>
        <v>0</v>
      </c>
      <c r="K65" s="76">
        <f t="shared" si="21"/>
        <v>0</v>
      </c>
      <c r="L65" s="76">
        <f t="shared" si="21"/>
        <v>0</v>
      </c>
      <c r="M65" s="76">
        <f t="shared" si="21"/>
        <v>0</v>
      </c>
      <c r="N65" s="76">
        <f t="shared" si="21"/>
        <v>0</v>
      </c>
      <c r="O65" s="76">
        <f t="shared" si="21"/>
        <v>0</v>
      </c>
      <c r="P65" s="76">
        <f t="shared" si="21"/>
        <v>0</v>
      </c>
      <c r="Q65" s="76">
        <f t="shared" si="21"/>
        <v>0</v>
      </c>
      <c r="R65" s="76">
        <f t="shared" si="21"/>
        <v>0</v>
      </c>
      <c r="S65" s="76">
        <f t="shared" si="21"/>
        <v>0</v>
      </c>
      <c r="T65" s="76">
        <f t="shared" si="21"/>
        <v>0</v>
      </c>
      <c r="U65" s="76">
        <f t="shared" si="21"/>
        <v>0</v>
      </c>
      <c r="V65" s="76">
        <f t="shared" si="21"/>
        <v>0</v>
      </c>
      <c r="W65" s="77" t="s">
        <v>21</v>
      </c>
      <c r="X65" s="128" t="e">
        <f ca="1">(SUMPRODUCT(C65:V65,'MOCO DOT-ProductionEstimates'!D16:W16))/SUM('MOCO DOT-ProductionEstimates'!D16:W16)</f>
        <v>#DIV/0!</v>
      </c>
    </row>
    <row r="66" spans="1:26" ht="13.5" thickBot="1">
      <c r="A66" s="101" t="str">
        <f t="shared" si="17"/>
        <v>MOCO32</v>
      </c>
      <c r="B66" s="18" t="str">
        <f t="shared" si="17"/>
        <v>Kennett Street Parking Garage</v>
      </c>
      <c r="C66" s="40">
        <v>0</v>
      </c>
      <c r="D66" s="75">
        <f t="shared" ref="D66:V66" si="22">C66*(1+C$73)</f>
        <v>0</v>
      </c>
      <c r="E66" s="76">
        <f t="shared" si="22"/>
        <v>0</v>
      </c>
      <c r="F66" s="76">
        <f t="shared" si="22"/>
        <v>0</v>
      </c>
      <c r="G66" s="76">
        <f t="shared" si="22"/>
        <v>0</v>
      </c>
      <c r="H66" s="76">
        <f t="shared" si="22"/>
        <v>0</v>
      </c>
      <c r="I66" s="76">
        <f t="shared" si="22"/>
        <v>0</v>
      </c>
      <c r="J66" s="76">
        <f t="shared" si="22"/>
        <v>0</v>
      </c>
      <c r="K66" s="76">
        <f t="shared" si="22"/>
        <v>0</v>
      </c>
      <c r="L66" s="76">
        <f t="shared" si="22"/>
        <v>0</v>
      </c>
      <c r="M66" s="76">
        <f t="shared" si="22"/>
        <v>0</v>
      </c>
      <c r="N66" s="76">
        <f t="shared" si="22"/>
        <v>0</v>
      </c>
      <c r="O66" s="76">
        <f t="shared" si="22"/>
        <v>0</v>
      </c>
      <c r="P66" s="76">
        <f t="shared" si="22"/>
        <v>0</v>
      </c>
      <c r="Q66" s="76">
        <f t="shared" si="22"/>
        <v>0</v>
      </c>
      <c r="R66" s="76">
        <f t="shared" si="22"/>
        <v>0</v>
      </c>
      <c r="S66" s="76">
        <f t="shared" si="22"/>
        <v>0</v>
      </c>
      <c r="T66" s="76">
        <f t="shared" si="22"/>
        <v>0</v>
      </c>
      <c r="U66" s="76">
        <f t="shared" si="22"/>
        <v>0</v>
      </c>
      <c r="V66" s="76">
        <f t="shared" si="22"/>
        <v>0</v>
      </c>
      <c r="W66" s="77" t="s">
        <v>21</v>
      </c>
      <c r="X66" s="128" t="e">
        <f ca="1">(SUMPRODUCT(C66:V66,'MOCO DOT-ProductionEstimates'!D17:W17))/SUM('MOCO DOT-ProductionEstimates'!D17:W17)</f>
        <v>#DIV/0!</v>
      </c>
    </row>
    <row r="67" spans="1:26" ht="13.5" thickBot="1">
      <c r="A67" s="101" t="str">
        <f t="shared" si="17"/>
        <v>MOCO33</v>
      </c>
      <c r="B67" s="18" t="str">
        <f t="shared" si="17"/>
        <v>Wayne Avenue Parking Garage</v>
      </c>
      <c r="C67" s="40">
        <v>0</v>
      </c>
      <c r="D67" s="75">
        <f t="shared" ref="D67:V67" si="23">C67*(1+C$73)</f>
        <v>0</v>
      </c>
      <c r="E67" s="76">
        <f t="shared" si="23"/>
        <v>0</v>
      </c>
      <c r="F67" s="76">
        <f t="shared" si="23"/>
        <v>0</v>
      </c>
      <c r="G67" s="76">
        <f t="shared" si="23"/>
        <v>0</v>
      </c>
      <c r="H67" s="76">
        <f t="shared" si="23"/>
        <v>0</v>
      </c>
      <c r="I67" s="76">
        <f t="shared" si="23"/>
        <v>0</v>
      </c>
      <c r="J67" s="76">
        <f t="shared" si="23"/>
        <v>0</v>
      </c>
      <c r="K67" s="76">
        <f t="shared" si="23"/>
        <v>0</v>
      </c>
      <c r="L67" s="76">
        <f t="shared" si="23"/>
        <v>0</v>
      </c>
      <c r="M67" s="76">
        <f t="shared" si="23"/>
        <v>0</v>
      </c>
      <c r="N67" s="76">
        <f t="shared" si="23"/>
        <v>0</v>
      </c>
      <c r="O67" s="76">
        <f t="shared" si="23"/>
        <v>0</v>
      </c>
      <c r="P67" s="76">
        <f t="shared" si="23"/>
        <v>0</v>
      </c>
      <c r="Q67" s="76">
        <f t="shared" si="23"/>
        <v>0</v>
      </c>
      <c r="R67" s="76">
        <f t="shared" si="23"/>
        <v>0</v>
      </c>
      <c r="S67" s="76">
        <f t="shared" si="23"/>
        <v>0</v>
      </c>
      <c r="T67" s="76">
        <f t="shared" si="23"/>
        <v>0</v>
      </c>
      <c r="U67" s="76">
        <f t="shared" si="23"/>
        <v>0</v>
      </c>
      <c r="V67" s="76">
        <f t="shared" si="23"/>
        <v>0</v>
      </c>
      <c r="W67" s="77" t="s">
        <v>21</v>
      </c>
      <c r="X67" s="128" t="e">
        <f ca="1">(SUMPRODUCT(C67:V67,'MOCO DOT-ProductionEstimates'!D18:W18))/SUM('MOCO DOT-ProductionEstimates'!D18:W18)</f>
        <v>#DIV/0!</v>
      </c>
    </row>
    <row r="68" spans="1:26" ht="13.5" thickBot="1">
      <c r="A68" s="101" t="str">
        <f t="shared" si="17"/>
        <v>MOCO34</v>
      </c>
      <c r="B68" s="18" t="str">
        <f t="shared" si="17"/>
        <v>Ellsworth Drive Parking Garage</v>
      </c>
      <c r="C68" s="40">
        <v>0</v>
      </c>
      <c r="D68" s="75">
        <f t="shared" ref="D68:V68" si="24">C68*(1+C$73)</f>
        <v>0</v>
      </c>
      <c r="E68" s="76">
        <f t="shared" si="24"/>
        <v>0</v>
      </c>
      <c r="F68" s="76">
        <f t="shared" si="24"/>
        <v>0</v>
      </c>
      <c r="G68" s="76">
        <f t="shared" si="24"/>
        <v>0</v>
      </c>
      <c r="H68" s="76">
        <f t="shared" si="24"/>
        <v>0</v>
      </c>
      <c r="I68" s="76">
        <f t="shared" si="24"/>
        <v>0</v>
      </c>
      <c r="J68" s="76">
        <f t="shared" si="24"/>
        <v>0</v>
      </c>
      <c r="K68" s="76">
        <f t="shared" si="24"/>
        <v>0</v>
      </c>
      <c r="L68" s="76">
        <f t="shared" si="24"/>
        <v>0</v>
      </c>
      <c r="M68" s="76">
        <f t="shared" si="24"/>
        <v>0</v>
      </c>
      <c r="N68" s="76">
        <f t="shared" si="24"/>
        <v>0</v>
      </c>
      <c r="O68" s="76">
        <f t="shared" si="24"/>
        <v>0</v>
      </c>
      <c r="P68" s="76">
        <f t="shared" si="24"/>
        <v>0</v>
      </c>
      <c r="Q68" s="76">
        <f t="shared" si="24"/>
        <v>0</v>
      </c>
      <c r="R68" s="76">
        <f t="shared" si="24"/>
        <v>0</v>
      </c>
      <c r="S68" s="76">
        <f t="shared" si="24"/>
        <v>0</v>
      </c>
      <c r="T68" s="76">
        <f t="shared" si="24"/>
        <v>0</v>
      </c>
      <c r="U68" s="76">
        <f t="shared" si="24"/>
        <v>0</v>
      </c>
      <c r="V68" s="76">
        <f t="shared" si="24"/>
        <v>0</v>
      </c>
      <c r="W68" s="77" t="s">
        <v>21</v>
      </c>
      <c r="X68" s="128" t="e">
        <f ca="1">(SUMPRODUCT(C68:V68,'MOCO DOT-ProductionEstimates'!D19:W19))/SUM('MOCO DOT-ProductionEstimates'!D19:W19)</f>
        <v>#DIV/0!</v>
      </c>
    </row>
    <row r="69" spans="1:26" ht="13.5" thickBot="1">
      <c r="A69" s="101" t="str">
        <f t="shared" ref="A69:B72" si="25">A30</f>
        <v>MOCO35</v>
      </c>
      <c r="B69" s="18" t="str">
        <f t="shared" si="25"/>
        <v>Amherst Avenue Parking Garage</v>
      </c>
      <c r="C69" s="40">
        <v>0</v>
      </c>
      <c r="D69" s="75">
        <f t="shared" ref="D69:V69" si="26">C69*(1+C$73)</f>
        <v>0</v>
      </c>
      <c r="E69" s="76">
        <f t="shared" si="26"/>
        <v>0</v>
      </c>
      <c r="F69" s="76">
        <f t="shared" si="26"/>
        <v>0</v>
      </c>
      <c r="G69" s="76">
        <f t="shared" si="26"/>
        <v>0</v>
      </c>
      <c r="H69" s="76">
        <f t="shared" si="26"/>
        <v>0</v>
      </c>
      <c r="I69" s="76">
        <f t="shared" si="26"/>
        <v>0</v>
      </c>
      <c r="J69" s="76">
        <f t="shared" si="26"/>
        <v>0</v>
      </c>
      <c r="K69" s="76">
        <f t="shared" si="26"/>
        <v>0</v>
      </c>
      <c r="L69" s="76">
        <f t="shared" si="26"/>
        <v>0</v>
      </c>
      <c r="M69" s="76">
        <f t="shared" si="26"/>
        <v>0</v>
      </c>
      <c r="N69" s="76">
        <f t="shared" si="26"/>
        <v>0</v>
      </c>
      <c r="O69" s="76">
        <f t="shared" si="26"/>
        <v>0</v>
      </c>
      <c r="P69" s="76">
        <f t="shared" si="26"/>
        <v>0</v>
      </c>
      <c r="Q69" s="76">
        <f t="shared" si="26"/>
        <v>0</v>
      </c>
      <c r="R69" s="76">
        <f t="shared" si="26"/>
        <v>0</v>
      </c>
      <c r="S69" s="76">
        <f t="shared" si="26"/>
        <v>0</v>
      </c>
      <c r="T69" s="76">
        <f t="shared" si="26"/>
        <v>0</v>
      </c>
      <c r="U69" s="76">
        <f t="shared" si="26"/>
        <v>0</v>
      </c>
      <c r="V69" s="76">
        <f t="shared" si="26"/>
        <v>0</v>
      </c>
      <c r="W69" s="77" t="s">
        <v>21</v>
      </c>
      <c r="X69" s="128" t="e">
        <f ca="1">(SUMPRODUCT(C69:V69,'MOCO DOT-ProductionEstimates'!D20:W20))/SUM('MOCO DOT-ProductionEstimates'!D20:W20)</f>
        <v>#DIV/0!</v>
      </c>
    </row>
    <row r="70" spans="1:26" ht="13.5" thickBot="1">
      <c r="A70" s="101" t="str">
        <f t="shared" si="25"/>
        <v>MOCO36</v>
      </c>
      <c r="B70" s="18" t="str">
        <f t="shared" si="25"/>
        <v>1100 Bonifant Street Parking Garage</v>
      </c>
      <c r="C70" s="40">
        <v>0</v>
      </c>
      <c r="D70" s="75">
        <f t="shared" ref="D70:V70" si="27">C70*(1+C$73)</f>
        <v>0</v>
      </c>
      <c r="E70" s="76">
        <f t="shared" si="27"/>
        <v>0</v>
      </c>
      <c r="F70" s="76">
        <f t="shared" si="27"/>
        <v>0</v>
      </c>
      <c r="G70" s="76">
        <f t="shared" si="27"/>
        <v>0</v>
      </c>
      <c r="H70" s="76">
        <f t="shared" si="27"/>
        <v>0</v>
      </c>
      <c r="I70" s="76">
        <f t="shared" si="27"/>
        <v>0</v>
      </c>
      <c r="J70" s="76">
        <f t="shared" si="27"/>
        <v>0</v>
      </c>
      <c r="K70" s="76">
        <f t="shared" si="27"/>
        <v>0</v>
      </c>
      <c r="L70" s="76">
        <f t="shared" si="27"/>
        <v>0</v>
      </c>
      <c r="M70" s="76">
        <f t="shared" si="27"/>
        <v>0</v>
      </c>
      <c r="N70" s="76">
        <f t="shared" si="27"/>
        <v>0</v>
      </c>
      <c r="O70" s="76">
        <f t="shared" si="27"/>
        <v>0</v>
      </c>
      <c r="P70" s="76">
        <f t="shared" si="27"/>
        <v>0</v>
      </c>
      <c r="Q70" s="76">
        <f t="shared" si="27"/>
        <v>0</v>
      </c>
      <c r="R70" s="76">
        <f t="shared" si="27"/>
        <v>0</v>
      </c>
      <c r="S70" s="76">
        <f t="shared" si="27"/>
        <v>0</v>
      </c>
      <c r="T70" s="76">
        <f t="shared" si="27"/>
        <v>0</v>
      </c>
      <c r="U70" s="76">
        <f t="shared" si="27"/>
        <v>0</v>
      </c>
      <c r="V70" s="76">
        <f t="shared" si="27"/>
        <v>0</v>
      </c>
      <c r="W70" s="77" t="s">
        <v>21</v>
      </c>
      <c r="X70" s="128" t="e">
        <f ca="1">(SUMPRODUCT(C70:V70,'MOCO DOT-ProductionEstimates'!D21:W21))/SUM('MOCO DOT-ProductionEstimates'!D21:W21)</f>
        <v>#DIV/0!</v>
      </c>
    </row>
    <row r="71" spans="1:26" ht="13.5" thickBot="1">
      <c r="A71" s="101" t="str">
        <f t="shared" si="25"/>
        <v>MOCO37</v>
      </c>
      <c r="B71" s="18" t="str">
        <f t="shared" si="25"/>
        <v>8700 Cameron Street Parking Garage</v>
      </c>
      <c r="C71" s="40">
        <v>0</v>
      </c>
      <c r="D71" s="75">
        <f t="shared" ref="D71:V71" si="28">C71*(1+C$73)</f>
        <v>0</v>
      </c>
      <c r="E71" s="76">
        <f t="shared" si="28"/>
        <v>0</v>
      </c>
      <c r="F71" s="76">
        <f t="shared" si="28"/>
        <v>0</v>
      </c>
      <c r="G71" s="76">
        <f t="shared" si="28"/>
        <v>0</v>
      </c>
      <c r="H71" s="76">
        <f t="shared" si="28"/>
        <v>0</v>
      </c>
      <c r="I71" s="76">
        <f t="shared" si="28"/>
        <v>0</v>
      </c>
      <c r="J71" s="76">
        <f t="shared" si="28"/>
        <v>0</v>
      </c>
      <c r="K71" s="76">
        <f t="shared" si="28"/>
        <v>0</v>
      </c>
      <c r="L71" s="76">
        <f t="shared" si="28"/>
        <v>0</v>
      </c>
      <c r="M71" s="76">
        <f t="shared" si="28"/>
        <v>0</v>
      </c>
      <c r="N71" s="76">
        <f t="shared" si="28"/>
        <v>0</v>
      </c>
      <c r="O71" s="76">
        <f t="shared" si="28"/>
        <v>0</v>
      </c>
      <c r="P71" s="76">
        <f t="shared" si="28"/>
        <v>0</v>
      </c>
      <c r="Q71" s="76">
        <f t="shared" si="28"/>
        <v>0</v>
      </c>
      <c r="R71" s="76">
        <f t="shared" si="28"/>
        <v>0</v>
      </c>
      <c r="S71" s="76">
        <f t="shared" si="28"/>
        <v>0</v>
      </c>
      <c r="T71" s="76">
        <f t="shared" si="28"/>
        <v>0</v>
      </c>
      <c r="U71" s="76">
        <f t="shared" si="28"/>
        <v>0</v>
      </c>
      <c r="V71" s="76">
        <f t="shared" si="28"/>
        <v>0</v>
      </c>
      <c r="W71" s="77" t="s">
        <v>21</v>
      </c>
      <c r="X71" s="128" t="e">
        <f ca="1">(SUMPRODUCT(C71:V71,'MOCO DOT-ProductionEstimates'!D22:W22))/SUM('MOCO DOT-ProductionEstimates'!D22:W22)</f>
        <v>#DIV/0!</v>
      </c>
    </row>
    <row r="72" spans="1:26" ht="13.5" thickBot="1">
      <c r="A72" s="115" t="str">
        <f t="shared" si="25"/>
        <v>MOCO38</v>
      </c>
      <c r="B72" s="116" t="str">
        <f t="shared" si="25"/>
        <v>St. Elmo Avenue Parking Garage</v>
      </c>
      <c r="C72" s="40">
        <v>0</v>
      </c>
      <c r="D72" s="75">
        <f t="shared" ref="D72:V72" si="29">C72*(1+C$73)</f>
        <v>0</v>
      </c>
      <c r="E72" s="76">
        <f t="shared" si="29"/>
        <v>0</v>
      </c>
      <c r="F72" s="76">
        <f t="shared" si="29"/>
        <v>0</v>
      </c>
      <c r="G72" s="76">
        <f t="shared" si="29"/>
        <v>0</v>
      </c>
      <c r="H72" s="76">
        <f t="shared" si="29"/>
        <v>0</v>
      </c>
      <c r="I72" s="76">
        <f t="shared" si="29"/>
        <v>0</v>
      </c>
      <c r="J72" s="76">
        <f t="shared" si="29"/>
        <v>0</v>
      </c>
      <c r="K72" s="76">
        <f t="shared" si="29"/>
        <v>0</v>
      </c>
      <c r="L72" s="76">
        <f t="shared" si="29"/>
        <v>0</v>
      </c>
      <c r="M72" s="76">
        <f t="shared" si="29"/>
        <v>0</v>
      </c>
      <c r="N72" s="76">
        <f t="shared" si="29"/>
        <v>0</v>
      </c>
      <c r="O72" s="76">
        <f t="shared" si="29"/>
        <v>0</v>
      </c>
      <c r="P72" s="76">
        <f t="shared" si="29"/>
        <v>0</v>
      </c>
      <c r="Q72" s="76">
        <f t="shared" si="29"/>
        <v>0</v>
      </c>
      <c r="R72" s="76">
        <f t="shared" si="29"/>
        <v>0</v>
      </c>
      <c r="S72" s="76">
        <f t="shared" si="29"/>
        <v>0</v>
      </c>
      <c r="T72" s="76">
        <f t="shared" si="29"/>
        <v>0</v>
      </c>
      <c r="U72" s="76">
        <f t="shared" si="29"/>
        <v>0</v>
      </c>
      <c r="V72" s="76">
        <f t="shared" si="29"/>
        <v>0</v>
      </c>
      <c r="W72" s="77" t="s">
        <v>21</v>
      </c>
      <c r="X72" s="128" t="e">
        <f ca="1">(SUMPRODUCT(C72:V72,'MOCO DOT-ProductionEstimates'!D23:W23))/SUM('MOCO DOT-ProductionEstimates'!D23:W23)</f>
        <v>#DIV/0!</v>
      </c>
    </row>
    <row r="73" spans="1:26" ht="13.5" thickBot="1">
      <c r="B73" s="20" t="s">
        <v>39</v>
      </c>
      <c r="C73" s="125">
        <v>0</v>
      </c>
      <c r="D73" s="125">
        <v>0</v>
      </c>
      <c r="E73" s="125">
        <v>0.02</v>
      </c>
      <c r="F73" s="125">
        <v>0.02</v>
      </c>
      <c r="G73" s="125">
        <v>0.02</v>
      </c>
      <c r="H73" s="125">
        <v>0.02</v>
      </c>
      <c r="I73" s="125">
        <v>0.02</v>
      </c>
      <c r="J73" s="125">
        <v>0.02</v>
      </c>
      <c r="K73" s="125">
        <v>0.02</v>
      </c>
      <c r="L73" s="125">
        <v>0.02</v>
      </c>
      <c r="M73" s="125">
        <v>0.02</v>
      </c>
      <c r="N73" s="125">
        <v>0.02</v>
      </c>
      <c r="O73" s="125">
        <v>0.02</v>
      </c>
      <c r="P73" s="125">
        <v>0.02</v>
      </c>
      <c r="Q73" s="125">
        <v>0.02</v>
      </c>
      <c r="R73" s="125">
        <v>0.02</v>
      </c>
      <c r="S73" s="125">
        <v>0.02</v>
      </c>
      <c r="T73" s="125">
        <v>0.02</v>
      </c>
      <c r="U73" s="125">
        <v>0.02</v>
      </c>
      <c r="W73" s="16"/>
      <c r="X73" s="17"/>
    </row>
    <row r="74" spans="1:26"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6">
      <c r="B75" s="1" t="s">
        <v>32</v>
      </c>
      <c r="C75" s="126" t="e">
        <f ca="1">SUMPRODUCT(C61:C72,'MOCO DOT-ProductionEstimates'!D12:D23)/SUM('MOCO DOT-ProductionEstimates'!D12:D23)</f>
        <v>#DIV/0!</v>
      </c>
      <c r="D75" s="7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6">
      <c r="B76"/>
      <c r="C76"/>
      <c r="O76" s="7"/>
      <c r="P76" s="7"/>
      <c r="Q76" s="7"/>
      <c r="R76" s="7"/>
      <c r="S76" s="7"/>
      <c r="T76" s="7"/>
      <c r="U76" s="7"/>
      <c r="V76" s="7"/>
      <c r="W76" s="8"/>
      <c r="X76" s="8"/>
      <c r="Y76" s="10"/>
      <c r="Z76" s="7"/>
    </row>
    <row r="77" spans="1:26">
      <c r="A77" s="23"/>
      <c r="B77" s="26"/>
      <c r="C77" s="26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7"/>
    </row>
    <row r="78" spans="1:26"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6.25">
      <c r="A79" s="111" t="s">
        <v>100</v>
      </c>
      <c r="B79" s="72"/>
    </row>
    <row r="80" spans="1:26" ht="19.899999999999999" customHeight="1" thickBot="1">
      <c r="C80" s="93" t="s">
        <v>70</v>
      </c>
    </row>
    <row r="81" spans="1:25" s="7" customFormat="1" ht="13.5" thickBot="1">
      <c r="B81" s="8"/>
      <c r="D81" s="8"/>
      <c r="E81" s="65" t="s">
        <v>31</v>
      </c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7"/>
    </row>
    <row r="82" spans="1:25" s="7" customFormat="1" ht="40.9" customHeight="1" thickBot="1">
      <c r="A82" s="52" t="s">
        <v>35</v>
      </c>
      <c r="B82" s="53" t="s">
        <v>26</v>
      </c>
      <c r="C82" s="69" t="s">
        <v>112</v>
      </c>
      <c r="D82" s="59" t="s">
        <v>30</v>
      </c>
      <c r="E82" s="55" t="s">
        <v>0</v>
      </c>
      <c r="F82" s="53" t="s">
        <v>1</v>
      </c>
      <c r="G82" s="53" t="s">
        <v>2</v>
      </c>
      <c r="H82" s="53" t="s">
        <v>3</v>
      </c>
      <c r="I82" s="53" t="s">
        <v>4</v>
      </c>
      <c r="J82" s="53" t="s">
        <v>5</v>
      </c>
      <c r="K82" s="53" t="s">
        <v>6</v>
      </c>
      <c r="L82" s="53" t="s">
        <v>7</v>
      </c>
      <c r="M82" s="53" t="s">
        <v>8</v>
      </c>
      <c r="N82" s="53" t="s">
        <v>9</v>
      </c>
      <c r="O82" s="53" t="s">
        <v>10</v>
      </c>
      <c r="P82" s="53" t="s">
        <v>11</v>
      </c>
      <c r="Q82" s="53" t="s">
        <v>12</v>
      </c>
      <c r="R82" s="53" t="s">
        <v>13</v>
      </c>
      <c r="S82" s="53" t="s">
        <v>14</v>
      </c>
      <c r="T82" s="53" t="s">
        <v>16</v>
      </c>
      <c r="U82" s="53" t="s">
        <v>17</v>
      </c>
      <c r="V82" s="53" t="s">
        <v>18</v>
      </c>
      <c r="W82" s="53" t="s">
        <v>19</v>
      </c>
      <c r="X82" s="68" t="s">
        <v>20</v>
      </c>
      <c r="Y82" s="63" t="s">
        <v>29</v>
      </c>
    </row>
    <row r="83" spans="1:25" ht="13.5" thickBot="1">
      <c r="A83" s="100" t="str">
        <f t="shared" ref="A83:B90" si="30">A22</f>
        <v>MOCO28a</v>
      </c>
      <c r="B83" s="22" t="str">
        <f t="shared" si="30"/>
        <v>Woodmont Ave Parking Garage</v>
      </c>
      <c r="C83" s="120">
        <v>0</v>
      </c>
      <c r="D83" s="119">
        <f t="shared" ref="D83:D94" si="31">C83*D22*1000</f>
        <v>0</v>
      </c>
      <c r="E83" s="118">
        <v>0</v>
      </c>
      <c r="F83" s="118">
        <v>0</v>
      </c>
      <c r="G83" s="118">
        <v>0</v>
      </c>
      <c r="H83" s="118">
        <v>0</v>
      </c>
      <c r="I83" s="118">
        <v>0</v>
      </c>
      <c r="J83" s="118">
        <v>0</v>
      </c>
      <c r="K83" s="118">
        <v>0</v>
      </c>
      <c r="L83" s="118">
        <v>0</v>
      </c>
      <c r="M83" s="118">
        <v>0</v>
      </c>
      <c r="N83" s="118">
        <v>0</v>
      </c>
      <c r="O83" s="118">
        <v>0</v>
      </c>
      <c r="P83" s="118">
        <v>0</v>
      </c>
      <c r="Q83" s="118">
        <v>0</v>
      </c>
      <c r="R83" s="118">
        <v>0</v>
      </c>
      <c r="S83" s="118">
        <v>0</v>
      </c>
      <c r="T83" s="118">
        <v>0</v>
      </c>
      <c r="U83" s="118">
        <v>0</v>
      </c>
      <c r="V83" s="118">
        <v>0</v>
      </c>
      <c r="W83" s="118">
        <v>0</v>
      </c>
      <c r="X83" s="118">
        <v>0</v>
      </c>
      <c r="Y83" s="83" t="e">
        <f ca="1">SUM(D83:X83)/SUM('MOCO DOT-ProductionEstimates'!D12:W12)</f>
        <v>#DIV/0!</v>
      </c>
    </row>
    <row r="84" spans="1:25" ht="13.5" thickBot="1">
      <c r="A84" s="101" t="str">
        <f t="shared" si="30"/>
        <v>MOCO28b</v>
      </c>
      <c r="B84" s="18" t="str">
        <f t="shared" si="30"/>
        <v>Old Georgetown Road Parking Garage</v>
      </c>
      <c r="C84" s="120">
        <v>0</v>
      </c>
      <c r="D84" s="119">
        <f t="shared" si="31"/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83" t="e">
        <f ca="1">SUM(D84:X84)/SUM('MOCO DOT-ProductionEstimates'!D13:W13)</f>
        <v>#DIV/0!</v>
      </c>
    </row>
    <row r="85" spans="1:25" ht="13.5" thickBot="1">
      <c r="A85" s="101" t="str">
        <f t="shared" si="30"/>
        <v>MOCO29</v>
      </c>
      <c r="B85" s="18" t="str">
        <f t="shared" si="30"/>
        <v>Del Ray Avenue Parking Garage</v>
      </c>
      <c r="C85" s="120">
        <v>0</v>
      </c>
      <c r="D85" s="119">
        <f t="shared" si="31"/>
        <v>0</v>
      </c>
      <c r="E85" s="118">
        <v>0</v>
      </c>
      <c r="F85" s="118">
        <v>0</v>
      </c>
      <c r="G85" s="118">
        <v>0</v>
      </c>
      <c r="H85" s="118">
        <v>0</v>
      </c>
      <c r="I85" s="118">
        <v>0</v>
      </c>
      <c r="J85" s="118">
        <v>0</v>
      </c>
      <c r="K85" s="118">
        <v>0</v>
      </c>
      <c r="L85" s="118">
        <v>0</v>
      </c>
      <c r="M85" s="118">
        <v>0</v>
      </c>
      <c r="N85" s="118">
        <v>0</v>
      </c>
      <c r="O85" s="118">
        <v>0</v>
      </c>
      <c r="P85" s="118">
        <v>0</v>
      </c>
      <c r="Q85" s="118">
        <v>0</v>
      </c>
      <c r="R85" s="118">
        <v>0</v>
      </c>
      <c r="S85" s="118">
        <v>0</v>
      </c>
      <c r="T85" s="118">
        <v>0</v>
      </c>
      <c r="U85" s="118">
        <v>0</v>
      </c>
      <c r="V85" s="118">
        <v>0</v>
      </c>
      <c r="W85" s="118">
        <v>0</v>
      </c>
      <c r="X85" s="118">
        <v>0</v>
      </c>
      <c r="Y85" s="83" t="e">
        <f ca="1">SUM(D85:X85)/SUM('MOCO DOT-ProductionEstimates'!D14:W14)</f>
        <v>#DIV/0!</v>
      </c>
    </row>
    <row r="86" spans="1:25" ht="13.5" thickBot="1">
      <c r="A86" s="101" t="str">
        <f t="shared" si="30"/>
        <v>MOCO30</v>
      </c>
      <c r="B86" s="18" t="str">
        <f t="shared" si="30"/>
        <v>1101 Bonifant Street Parking Garage</v>
      </c>
      <c r="C86" s="120">
        <v>0</v>
      </c>
      <c r="D86" s="119">
        <f t="shared" si="31"/>
        <v>0</v>
      </c>
      <c r="E86" s="118">
        <v>0</v>
      </c>
      <c r="F86" s="118">
        <v>0</v>
      </c>
      <c r="G86" s="118">
        <v>0</v>
      </c>
      <c r="H86" s="118">
        <v>0</v>
      </c>
      <c r="I86" s="118">
        <v>0</v>
      </c>
      <c r="J86" s="118">
        <v>0</v>
      </c>
      <c r="K86" s="118">
        <v>0</v>
      </c>
      <c r="L86" s="118">
        <v>0</v>
      </c>
      <c r="M86" s="118">
        <v>0</v>
      </c>
      <c r="N86" s="118">
        <v>0</v>
      </c>
      <c r="O86" s="118">
        <v>0</v>
      </c>
      <c r="P86" s="118">
        <v>0</v>
      </c>
      <c r="Q86" s="118">
        <v>0</v>
      </c>
      <c r="R86" s="118">
        <v>0</v>
      </c>
      <c r="S86" s="118">
        <v>0</v>
      </c>
      <c r="T86" s="118">
        <v>0</v>
      </c>
      <c r="U86" s="118">
        <v>0</v>
      </c>
      <c r="V86" s="118">
        <v>0</v>
      </c>
      <c r="W86" s="118">
        <v>0</v>
      </c>
      <c r="X86" s="118">
        <v>0</v>
      </c>
      <c r="Y86" s="83" t="e">
        <f ca="1">SUM(D86:X86)/SUM('MOCO DOT-ProductionEstimates'!D15:W15)</f>
        <v>#DIV/0!</v>
      </c>
    </row>
    <row r="87" spans="1:25" ht="13.5" thickBot="1">
      <c r="A87" s="101" t="str">
        <f t="shared" si="30"/>
        <v>MOCO31</v>
      </c>
      <c r="B87" s="18" t="str">
        <f t="shared" si="30"/>
        <v>8530 Cameron Street Parking Garage</v>
      </c>
      <c r="C87" s="120">
        <v>0</v>
      </c>
      <c r="D87" s="119">
        <f t="shared" si="31"/>
        <v>0</v>
      </c>
      <c r="E87" s="118">
        <v>0</v>
      </c>
      <c r="F87" s="118">
        <v>0</v>
      </c>
      <c r="G87" s="118">
        <v>0</v>
      </c>
      <c r="H87" s="118">
        <v>0</v>
      </c>
      <c r="I87" s="118">
        <v>0</v>
      </c>
      <c r="J87" s="118">
        <v>0</v>
      </c>
      <c r="K87" s="118">
        <v>0</v>
      </c>
      <c r="L87" s="118">
        <v>0</v>
      </c>
      <c r="M87" s="118">
        <v>0</v>
      </c>
      <c r="N87" s="118">
        <v>0</v>
      </c>
      <c r="O87" s="118">
        <v>0</v>
      </c>
      <c r="P87" s="118">
        <v>0</v>
      </c>
      <c r="Q87" s="118">
        <v>0</v>
      </c>
      <c r="R87" s="118">
        <v>0</v>
      </c>
      <c r="S87" s="118">
        <v>0</v>
      </c>
      <c r="T87" s="118">
        <v>0</v>
      </c>
      <c r="U87" s="118">
        <v>0</v>
      </c>
      <c r="V87" s="118">
        <v>0</v>
      </c>
      <c r="W87" s="118">
        <v>0</v>
      </c>
      <c r="X87" s="118">
        <v>0</v>
      </c>
      <c r="Y87" s="83" t="e">
        <f ca="1">SUM(D87:X87)/SUM('MOCO DOT-ProductionEstimates'!D16:W16)</f>
        <v>#DIV/0!</v>
      </c>
    </row>
    <row r="88" spans="1:25" ht="13.5" thickBot="1">
      <c r="A88" s="101" t="str">
        <f t="shared" si="30"/>
        <v>MOCO32</v>
      </c>
      <c r="B88" s="18" t="str">
        <f t="shared" si="30"/>
        <v>Kennett Street Parking Garage</v>
      </c>
      <c r="C88" s="120">
        <v>0</v>
      </c>
      <c r="D88" s="119">
        <f t="shared" si="31"/>
        <v>0</v>
      </c>
      <c r="E88" s="118">
        <v>0</v>
      </c>
      <c r="F88" s="118">
        <v>0</v>
      </c>
      <c r="G88" s="118">
        <v>0</v>
      </c>
      <c r="H88" s="118">
        <v>0</v>
      </c>
      <c r="I88" s="118">
        <v>0</v>
      </c>
      <c r="J88" s="118">
        <v>0</v>
      </c>
      <c r="K88" s="118">
        <v>0</v>
      </c>
      <c r="L88" s="118">
        <v>0</v>
      </c>
      <c r="M88" s="118">
        <v>0</v>
      </c>
      <c r="N88" s="118">
        <v>0</v>
      </c>
      <c r="O88" s="118">
        <v>0</v>
      </c>
      <c r="P88" s="118">
        <v>0</v>
      </c>
      <c r="Q88" s="118">
        <v>0</v>
      </c>
      <c r="R88" s="118">
        <v>0</v>
      </c>
      <c r="S88" s="118">
        <v>0</v>
      </c>
      <c r="T88" s="118">
        <v>0</v>
      </c>
      <c r="U88" s="118">
        <v>0</v>
      </c>
      <c r="V88" s="118">
        <v>0</v>
      </c>
      <c r="W88" s="118">
        <v>0</v>
      </c>
      <c r="X88" s="118">
        <v>0</v>
      </c>
      <c r="Y88" s="83" t="e">
        <f ca="1">SUM(D88:X88)/SUM('MOCO DOT-ProductionEstimates'!D17:W17)</f>
        <v>#DIV/0!</v>
      </c>
    </row>
    <row r="89" spans="1:25" ht="13.5" thickBot="1">
      <c r="A89" s="101" t="str">
        <f t="shared" si="30"/>
        <v>MOCO33</v>
      </c>
      <c r="B89" s="18" t="str">
        <f t="shared" si="30"/>
        <v>Wayne Avenue Parking Garage</v>
      </c>
      <c r="C89" s="120">
        <v>0</v>
      </c>
      <c r="D89" s="119">
        <f t="shared" si="31"/>
        <v>0</v>
      </c>
      <c r="E89" s="118">
        <v>0</v>
      </c>
      <c r="F89" s="118">
        <v>0</v>
      </c>
      <c r="G89" s="118">
        <v>0</v>
      </c>
      <c r="H89" s="118">
        <v>0</v>
      </c>
      <c r="I89" s="118">
        <v>0</v>
      </c>
      <c r="J89" s="118">
        <v>0</v>
      </c>
      <c r="K89" s="118">
        <v>0</v>
      </c>
      <c r="L89" s="118">
        <v>0</v>
      </c>
      <c r="M89" s="118">
        <v>0</v>
      </c>
      <c r="N89" s="118">
        <v>0</v>
      </c>
      <c r="O89" s="118">
        <v>0</v>
      </c>
      <c r="P89" s="118">
        <v>0</v>
      </c>
      <c r="Q89" s="118">
        <v>0</v>
      </c>
      <c r="R89" s="118">
        <v>0</v>
      </c>
      <c r="S89" s="118">
        <v>0</v>
      </c>
      <c r="T89" s="118">
        <v>0</v>
      </c>
      <c r="U89" s="118">
        <v>0</v>
      </c>
      <c r="V89" s="118">
        <v>0</v>
      </c>
      <c r="W89" s="118">
        <v>0</v>
      </c>
      <c r="X89" s="118">
        <v>0</v>
      </c>
      <c r="Y89" s="83" t="e">
        <f ca="1">SUM(D89:X89)/SUM('MOCO DOT-ProductionEstimates'!D18:W18)</f>
        <v>#DIV/0!</v>
      </c>
    </row>
    <row r="90" spans="1:25" ht="13.5" thickBot="1">
      <c r="A90" s="101" t="str">
        <f t="shared" si="30"/>
        <v>MOCO34</v>
      </c>
      <c r="B90" s="18" t="str">
        <f t="shared" si="30"/>
        <v>Ellsworth Drive Parking Garage</v>
      </c>
      <c r="C90" s="120">
        <v>0</v>
      </c>
      <c r="D90" s="119">
        <f t="shared" si="31"/>
        <v>0</v>
      </c>
      <c r="E90" s="118">
        <v>0</v>
      </c>
      <c r="F90" s="118">
        <v>0</v>
      </c>
      <c r="G90" s="118">
        <v>0</v>
      </c>
      <c r="H90" s="118">
        <v>0</v>
      </c>
      <c r="I90" s="118">
        <v>0</v>
      </c>
      <c r="J90" s="118">
        <v>0</v>
      </c>
      <c r="K90" s="118">
        <v>0</v>
      </c>
      <c r="L90" s="118">
        <v>0</v>
      </c>
      <c r="M90" s="118">
        <v>0</v>
      </c>
      <c r="N90" s="118">
        <v>0</v>
      </c>
      <c r="O90" s="118">
        <v>0</v>
      </c>
      <c r="P90" s="118">
        <v>0</v>
      </c>
      <c r="Q90" s="118">
        <v>0</v>
      </c>
      <c r="R90" s="118">
        <v>0</v>
      </c>
      <c r="S90" s="118">
        <v>0</v>
      </c>
      <c r="T90" s="118">
        <v>0</v>
      </c>
      <c r="U90" s="118">
        <v>0</v>
      </c>
      <c r="V90" s="118">
        <v>0</v>
      </c>
      <c r="W90" s="118">
        <v>0</v>
      </c>
      <c r="X90" s="118">
        <v>0</v>
      </c>
      <c r="Y90" s="83" t="e">
        <f ca="1">SUM(D90:X90)/SUM('MOCO DOT-ProductionEstimates'!D19:W19)</f>
        <v>#DIV/0!</v>
      </c>
    </row>
    <row r="91" spans="1:25" ht="13.5" thickBot="1">
      <c r="A91" s="101" t="str">
        <f t="shared" ref="A91:B94" si="32">A30</f>
        <v>MOCO35</v>
      </c>
      <c r="B91" s="18" t="str">
        <f t="shared" si="32"/>
        <v>Amherst Avenue Parking Garage</v>
      </c>
      <c r="C91" s="120">
        <v>0</v>
      </c>
      <c r="D91" s="119">
        <f t="shared" si="31"/>
        <v>0</v>
      </c>
      <c r="E91" s="118">
        <v>0</v>
      </c>
      <c r="F91" s="118">
        <v>0</v>
      </c>
      <c r="G91" s="118">
        <v>0</v>
      </c>
      <c r="H91" s="118">
        <v>0</v>
      </c>
      <c r="I91" s="118">
        <v>0</v>
      </c>
      <c r="J91" s="118">
        <v>0</v>
      </c>
      <c r="K91" s="118">
        <v>0</v>
      </c>
      <c r="L91" s="118">
        <v>0</v>
      </c>
      <c r="M91" s="118">
        <v>0</v>
      </c>
      <c r="N91" s="118">
        <v>0</v>
      </c>
      <c r="O91" s="118">
        <v>0</v>
      </c>
      <c r="P91" s="118">
        <v>0</v>
      </c>
      <c r="Q91" s="118">
        <v>0</v>
      </c>
      <c r="R91" s="118">
        <v>0</v>
      </c>
      <c r="S91" s="118">
        <v>0</v>
      </c>
      <c r="T91" s="118">
        <v>0</v>
      </c>
      <c r="U91" s="118">
        <v>0</v>
      </c>
      <c r="V91" s="118">
        <v>0</v>
      </c>
      <c r="W91" s="118">
        <v>0</v>
      </c>
      <c r="X91" s="118">
        <v>0</v>
      </c>
      <c r="Y91" s="83" t="e">
        <f ca="1">SUM(D91:X91)/SUM('MOCO DOT-ProductionEstimates'!D20:W20)</f>
        <v>#DIV/0!</v>
      </c>
    </row>
    <row r="92" spans="1:25" ht="13.5" thickBot="1">
      <c r="A92" s="101" t="str">
        <f t="shared" si="32"/>
        <v>MOCO36</v>
      </c>
      <c r="B92" s="18" t="str">
        <f t="shared" si="32"/>
        <v>1100 Bonifant Street Parking Garage</v>
      </c>
      <c r="C92" s="120">
        <v>0</v>
      </c>
      <c r="D92" s="119">
        <f t="shared" si="31"/>
        <v>0</v>
      </c>
      <c r="E92" s="118">
        <v>0</v>
      </c>
      <c r="F92" s="118">
        <v>0</v>
      </c>
      <c r="G92" s="118">
        <v>0</v>
      </c>
      <c r="H92" s="118">
        <v>0</v>
      </c>
      <c r="I92" s="118">
        <v>0</v>
      </c>
      <c r="J92" s="118">
        <v>0</v>
      </c>
      <c r="K92" s="118">
        <v>0</v>
      </c>
      <c r="L92" s="118">
        <v>0</v>
      </c>
      <c r="M92" s="118">
        <v>0</v>
      </c>
      <c r="N92" s="118">
        <v>0</v>
      </c>
      <c r="O92" s="118">
        <v>0</v>
      </c>
      <c r="P92" s="118">
        <v>0</v>
      </c>
      <c r="Q92" s="118">
        <v>0</v>
      </c>
      <c r="R92" s="118">
        <v>0</v>
      </c>
      <c r="S92" s="118">
        <v>0</v>
      </c>
      <c r="T92" s="118">
        <v>0</v>
      </c>
      <c r="U92" s="118">
        <v>0</v>
      </c>
      <c r="V92" s="118">
        <v>0</v>
      </c>
      <c r="W92" s="118">
        <v>0</v>
      </c>
      <c r="X92" s="118">
        <v>0</v>
      </c>
      <c r="Y92" s="129" t="e">
        <f ca="1">SUM(D92:X92)/SUM('MOCO DOT-ProductionEstimates'!D21:W21)</f>
        <v>#DIV/0!</v>
      </c>
    </row>
    <row r="93" spans="1:25" ht="13.5" thickBot="1">
      <c r="A93" s="101" t="str">
        <f t="shared" si="32"/>
        <v>MOCO37</v>
      </c>
      <c r="B93" s="117" t="str">
        <f t="shared" si="32"/>
        <v>8700 Cameron Street Parking Garage</v>
      </c>
      <c r="C93" s="120">
        <v>0</v>
      </c>
      <c r="D93" s="119">
        <f t="shared" si="31"/>
        <v>0</v>
      </c>
      <c r="E93" s="118">
        <v>0</v>
      </c>
      <c r="F93" s="118">
        <v>0</v>
      </c>
      <c r="G93" s="118">
        <v>0</v>
      </c>
      <c r="H93" s="118">
        <v>0</v>
      </c>
      <c r="I93" s="118">
        <v>0</v>
      </c>
      <c r="J93" s="118">
        <v>0</v>
      </c>
      <c r="K93" s="118">
        <v>0</v>
      </c>
      <c r="L93" s="118">
        <v>0</v>
      </c>
      <c r="M93" s="118">
        <v>0</v>
      </c>
      <c r="N93" s="118">
        <v>0</v>
      </c>
      <c r="O93" s="118">
        <v>0</v>
      </c>
      <c r="P93" s="118">
        <v>0</v>
      </c>
      <c r="Q93" s="118">
        <v>0</v>
      </c>
      <c r="R93" s="118">
        <v>0</v>
      </c>
      <c r="S93" s="118">
        <v>0</v>
      </c>
      <c r="T93" s="118">
        <v>0</v>
      </c>
      <c r="U93" s="118">
        <v>0</v>
      </c>
      <c r="V93" s="118">
        <v>0</v>
      </c>
      <c r="W93" s="118">
        <v>0</v>
      </c>
      <c r="X93" s="118">
        <v>0</v>
      </c>
      <c r="Y93" s="129" t="e">
        <f ca="1">SUM(D93:X93)/SUM('MOCO DOT-ProductionEstimates'!D22:W22)</f>
        <v>#DIV/0!</v>
      </c>
    </row>
    <row r="94" spans="1:25" ht="13.5" thickBot="1">
      <c r="A94" s="115" t="str">
        <f t="shared" si="32"/>
        <v>MOCO38</v>
      </c>
      <c r="B94" s="116" t="str">
        <f t="shared" si="32"/>
        <v>St. Elmo Avenue Parking Garage</v>
      </c>
      <c r="C94" s="120">
        <v>0</v>
      </c>
      <c r="D94" s="119">
        <f t="shared" si="31"/>
        <v>0</v>
      </c>
      <c r="E94" s="118">
        <v>0</v>
      </c>
      <c r="F94" s="118">
        <v>0</v>
      </c>
      <c r="G94" s="118">
        <v>0</v>
      </c>
      <c r="H94" s="118">
        <v>0</v>
      </c>
      <c r="I94" s="118">
        <v>0</v>
      </c>
      <c r="J94" s="118">
        <v>0</v>
      </c>
      <c r="K94" s="118">
        <v>0</v>
      </c>
      <c r="L94" s="118">
        <v>0</v>
      </c>
      <c r="M94" s="118">
        <v>0</v>
      </c>
      <c r="N94" s="118">
        <v>0</v>
      </c>
      <c r="O94" s="118">
        <v>0</v>
      </c>
      <c r="P94" s="118">
        <v>0</v>
      </c>
      <c r="Q94" s="118">
        <v>0</v>
      </c>
      <c r="R94" s="118">
        <v>0</v>
      </c>
      <c r="S94" s="118">
        <v>0</v>
      </c>
      <c r="T94" s="118">
        <v>0</v>
      </c>
      <c r="U94" s="118">
        <v>0</v>
      </c>
      <c r="V94" s="118">
        <v>0</v>
      </c>
      <c r="W94" s="118">
        <v>0</v>
      </c>
      <c r="X94" s="118">
        <v>0</v>
      </c>
      <c r="Y94" s="129" t="e">
        <f ca="1">SUM(D94:X94)/SUM('MOCO DOT-ProductionEstimates'!D23:W23)</f>
        <v>#DIV/0!</v>
      </c>
    </row>
    <row r="96" spans="1:25">
      <c r="C96" s="1" t="s">
        <v>33</v>
      </c>
      <c r="D96" s="82">
        <f>SUM(D83:D94)</f>
        <v>0</v>
      </c>
    </row>
    <row r="97" spans="2:3">
      <c r="C97" s="71"/>
    </row>
    <row r="98" spans="2:3">
      <c r="C98" s="71"/>
    </row>
    <row r="99" spans="2:3">
      <c r="B99"/>
      <c r="C99"/>
    </row>
    <row r="100" spans="2:3">
      <c r="B100"/>
      <c r="C100"/>
    </row>
  </sheetData>
  <mergeCells count="5">
    <mergeCell ref="U20:W20"/>
    <mergeCell ref="I20:K20"/>
    <mergeCell ref="L20:N20"/>
    <mergeCell ref="O20:Q20"/>
    <mergeCell ref="R20:T20"/>
  </mergeCells>
  <phoneticPr fontId="2" type="noConversion"/>
  <pageMargins left="0.25" right="0.25" top="0.75156250000000002" bottom="0.75" header="0.3" footer="0.3"/>
  <pageSetup paperSize="5" scale="3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Z27"/>
  <sheetViews>
    <sheetView zoomScale="80" zoomScaleNormal="80" zoomScalePageLayoutView="80" workbookViewId="0">
      <selection activeCell="X12" sqref="X12"/>
    </sheetView>
  </sheetViews>
  <sheetFormatPr defaultColWidth="8.7109375" defaultRowHeight="12.75"/>
  <cols>
    <col min="1" max="1" width="8.140625" customWidth="1"/>
    <col min="2" max="2" width="47.28515625" style="1" bestFit="1" customWidth="1"/>
    <col min="3" max="3" width="13.42578125" style="1" bestFit="1" customWidth="1"/>
    <col min="4" max="4" width="11.140625" customWidth="1"/>
    <col min="23" max="23" width="13.140625" customWidth="1"/>
    <col min="24" max="24" width="19.7109375" customWidth="1"/>
    <col min="25" max="25" width="12.28515625" customWidth="1"/>
    <col min="26" max="26" width="19.42578125" customWidth="1"/>
  </cols>
  <sheetData>
    <row r="1" spans="1:25" ht="18.75">
      <c r="A1" s="97"/>
      <c r="B1" s="98"/>
      <c r="D1" s="1"/>
      <c r="E1" s="1"/>
      <c r="F1" s="1"/>
      <c r="G1" s="1"/>
      <c r="H1" s="1"/>
      <c r="I1" s="1"/>
      <c r="J1" s="1"/>
    </row>
    <row r="2" spans="1:25" ht="18.75">
      <c r="A2" s="108" t="s">
        <v>69</v>
      </c>
      <c r="E2" s="48" t="s">
        <v>83</v>
      </c>
      <c r="F2" s="49"/>
      <c r="G2" s="46"/>
    </row>
    <row r="3" spans="1:25" ht="18.75">
      <c r="A3" s="108" t="s">
        <v>84</v>
      </c>
    </row>
    <row r="4" spans="1:25" ht="18.75">
      <c r="A4" s="96" t="s">
        <v>86</v>
      </c>
    </row>
    <row r="7" spans="1:25">
      <c r="E7" s="7"/>
      <c r="F7" s="7"/>
    </row>
    <row r="8" spans="1:25">
      <c r="C8" s="2"/>
      <c r="D8" s="2"/>
    </row>
    <row r="9" spans="1:25" ht="26.25">
      <c r="B9" s="94" t="s">
        <v>22</v>
      </c>
      <c r="D9" s="2"/>
      <c r="E9" s="3"/>
    </row>
    <row r="10" spans="1:25" ht="16.5" thickBot="1">
      <c r="D10" s="136" t="s">
        <v>56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6"/>
      <c r="T10" s="6"/>
      <c r="U10" s="6"/>
      <c r="V10" s="6"/>
      <c r="W10" s="6"/>
    </row>
    <row r="11" spans="1:25" s="64" customFormat="1" ht="27.75" customHeight="1" thickBot="1">
      <c r="A11" s="52" t="s">
        <v>35</v>
      </c>
      <c r="B11" s="53" t="s">
        <v>26</v>
      </c>
      <c r="C11" s="63" t="s">
        <v>23</v>
      </c>
      <c r="D11" s="9" t="s">
        <v>37</v>
      </c>
      <c r="E11" s="9" t="s">
        <v>1</v>
      </c>
      <c r="F11" s="9" t="s">
        <v>2</v>
      </c>
      <c r="G11" s="9" t="s">
        <v>3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  <c r="M11" s="9" t="s">
        <v>9</v>
      </c>
      <c r="N11" s="9" t="s">
        <v>10</v>
      </c>
      <c r="O11" s="9" t="s">
        <v>11</v>
      </c>
      <c r="P11" s="9" t="s">
        <v>12</v>
      </c>
      <c r="Q11" s="9" t="s">
        <v>13</v>
      </c>
      <c r="R11" s="9" t="s">
        <v>14</v>
      </c>
      <c r="S11" s="9" t="s">
        <v>16</v>
      </c>
      <c r="T11" s="9" t="s">
        <v>17</v>
      </c>
      <c r="U11" s="9" t="s">
        <v>18</v>
      </c>
      <c r="V11" s="9" t="s">
        <v>19</v>
      </c>
      <c r="W11" s="9" t="s">
        <v>20</v>
      </c>
      <c r="X11" s="63" t="s">
        <v>59</v>
      </c>
      <c r="Y11" s="7"/>
    </row>
    <row r="12" spans="1:25" ht="13.5" thickBot="1">
      <c r="A12" s="122" t="str">
        <f ca="1">'MOCO DOT-PriceProposal'!A22</f>
        <v>MOCO28a</v>
      </c>
      <c r="B12" s="22" t="str">
        <f ca="1">'MOCO DOT-PriceProposal'!B22</f>
        <v>Woodmont Ave Parking Garage</v>
      </c>
      <c r="C12" s="87">
        <f ca="1">'MOCO DOT-PriceProposal'!D22</f>
        <v>0</v>
      </c>
      <c r="D12" s="43"/>
      <c r="E12" s="84">
        <f t="shared" ref="E12:W13" si="0">D12*(1-$D$24)</f>
        <v>0</v>
      </c>
      <c r="F12" s="84">
        <f t="shared" si="0"/>
        <v>0</v>
      </c>
      <c r="G12" s="84">
        <f t="shared" si="0"/>
        <v>0</v>
      </c>
      <c r="H12" s="84">
        <f t="shared" si="0"/>
        <v>0</v>
      </c>
      <c r="I12" s="84">
        <f t="shared" si="0"/>
        <v>0</v>
      </c>
      <c r="J12" s="84">
        <f t="shared" si="0"/>
        <v>0</v>
      </c>
      <c r="K12" s="84">
        <f t="shared" si="0"/>
        <v>0</v>
      </c>
      <c r="L12" s="84">
        <f t="shared" si="0"/>
        <v>0</v>
      </c>
      <c r="M12" s="84">
        <f t="shared" si="0"/>
        <v>0</v>
      </c>
      <c r="N12" s="84">
        <f t="shared" si="0"/>
        <v>0</v>
      </c>
      <c r="O12" s="84">
        <f t="shared" si="0"/>
        <v>0</v>
      </c>
      <c r="P12" s="84">
        <f t="shared" si="0"/>
        <v>0</v>
      </c>
      <c r="Q12" s="84">
        <f t="shared" si="0"/>
        <v>0</v>
      </c>
      <c r="R12" s="84">
        <f t="shared" si="0"/>
        <v>0</v>
      </c>
      <c r="S12" s="84">
        <f t="shared" si="0"/>
        <v>0</v>
      </c>
      <c r="T12" s="84">
        <f t="shared" si="0"/>
        <v>0</v>
      </c>
      <c r="U12" s="84">
        <f t="shared" si="0"/>
        <v>0</v>
      </c>
      <c r="V12" s="84">
        <f t="shared" si="0"/>
        <v>0</v>
      </c>
      <c r="W12" s="85">
        <f t="shared" si="0"/>
        <v>0</v>
      </c>
      <c r="X12" s="86" t="e">
        <f t="shared" ref="X12:X17" si="1">D12/C12</f>
        <v>#DIV/0!</v>
      </c>
    </row>
    <row r="13" spans="1:25" ht="13.5" thickBot="1">
      <c r="A13" s="123" t="str">
        <f ca="1">'MOCO DOT-PriceProposal'!A23</f>
        <v>MOCO28b</v>
      </c>
      <c r="B13" s="117" t="str">
        <f ca="1">'MOCO DOT-PriceProposal'!B23</f>
        <v>Old Georgetown Road Parking Garage</v>
      </c>
      <c r="C13" s="87">
        <f ca="1">'MOCO DOT-PriceProposal'!D23</f>
        <v>0</v>
      </c>
      <c r="D13" s="43"/>
      <c r="E13" s="84">
        <f t="shared" si="0"/>
        <v>0</v>
      </c>
      <c r="F13" s="84">
        <f t="shared" si="0"/>
        <v>0</v>
      </c>
      <c r="G13" s="84">
        <f t="shared" si="0"/>
        <v>0</v>
      </c>
      <c r="H13" s="84">
        <f t="shared" si="0"/>
        <v>0</v>
      </c>
      <c r="I13" s="84">
        <f t="shared" si="0"/>
        <v>0</v>
      </c>
      <c r="J13" s="84">
        <f t="shared" si="0"/>
        <v>0</v>
      </c>
      <c r="K13" s="84">
        <f t="shared" si="0"/>
        <v>0</v>
      </c>
      <c r="L13" s="84">
        <f t="shared" si="0"/>
        <v>0</v>
      </c>
      <c r="M13" s="84">
        <f t="shared" si="0"/>
        <v>0</v>
      </c>
      <c r="N13" s="84">
        <f t="shared" si="0"/>
        <v>0</v>
      </c>
      <c r="O13" s="84">
        <f t="shared" si="0"/>
        <v>0</v>
      </c>
      <c r="P13" s="84">
        <f t="shared" si="0"/>
        <v>0</v>
      </c>
      <c r="Q13" s="84">
        <f t="shared" si="0"/>
        <v>0</v>
      </c>
      <c r="R13" s="84">
        <f t="shared" si="0"/>
        <v>0</v>
      </c>
      <c r="S13" s="84">
        <f t="shared" si="0"/>
        <v>0</v>
      </c>
      <c r="T13" s="84">
        <f t="shared" si="0"/>
        <v>0</v>
      </c>
      <c r="U13" s="84">
        <f t="shared" si="0"/>
        <v>0</v>
      </c>
      <c r="V13" s="84">
        <f t="shared" si="0"/>
        <v>0</v>
      </c>
      <c r="W13" s="85">
        <f t="shared" si="0"/>
        <v>0</v>
      </c>
      <c r="X13" s="86" t="e">
        <f t="shared" si="1"/>
        <v>#DIV/0!</v>
      </c>
    </row>
    <row r="14" spans="1:25" ht="13.5" thickBot="1">
      <c r="A14" s="123" t="str">
        <f ca="1">'MOCO DOT-PriceProposal'!A24</f>
        <v>MOCO29</v>
      </c>
      <c r="B14" s="117" t="str">
        <f ca="1">'MOCO DOT-PriceProposal'!B24</f>
        <v>Del Ray Avenue Parking Garage</v>
      </c>
      <c r="C14" s="87">
        <f ca="1">'MOCO DOT-PriceProposal'!D24</f>
        <v>0</v>
      </c>
      <c r="D14" s="43"/>
      <c r="E14" s="84">
        <f t="shared" ref="E14:W14" si="2">D14*(1-$D$24)</f>
        <v>0</v>
      </c>
      <c r="F14" s="84">
        <f t="shared" si="2"/>
        <v>0</v>
      </c>
      <c r="G14" s="84">
        <f t="shared" si="2"/>
        <v>0</v>
      </c>
      <c r="H14" s="84">
        <f t="shared" si="2"/>
        <v>0</v>
      </c>
      <c r="I14" s="84">
        <f t="shared" si="2"/>
        <v>0</v>
      </c>
      <c r="J14" s="84">
        <f t="shared" si="2"/>
        <v>0</v>
      </c>
      <c r="K14" s="84">
        <f t="shared" si="2"/>
        <v>0</v>
      </c>
      <c r="L14" s="84">
        <f t="shared" si="2"/>
        <v>0</v>
      </c>
      <c r="M14" s="84">
        <f t="shared" si="2"/>
        <v>0</v>
      </c>
      <c r="N14" s="84">
        <f t="shared" si="2"/>
        <v>0</v>
      </c>
      <c r="O14" s="84">
        <f t="shared" si="2"/>
        <v>0</v>
      </c>
      <c r="P14" s="84">
        <f t="shared" si="2"/>
        <v>0</v>
      </c>
      <c r="Q14" s="84">
        <f t="shared" si="2"/>
        <v>0</v>
      </c>
      <c r="R14" s="84">
        <f t="shared" si="2"/>
        <v>0</v>
      </c>
      <c r="S14" s="84">
        <f t="shared" si="2"/>
        <v>0</v>
      </c>
      <c r="T14" s="84">
        <f t="shared" si="2"/>
        <v>0</v>
      </c>
      <c r="U14" s="84">
        <f t="shared" si="2"/>
        <v>0</v>
      </c>
      <c r="V14" s="84">
        <f t="shared" si="2"/>
        <v>0</v>
      </c>
      <c r="W14" s="85">
        <f t="shared" si="2"/>
        <v>0</v>
      </c>
      <c r="X14" s="86" t="e">
        <f t="shared" si="1"/>
        <v>#DIV/0!</v>
      </c>
    </row>
    <row r="15" spans="1:25" ht="13.5" thickBot="1">
      <c r="A15" s="123" t="str">
        <f ca="1">'MOCO DOT-PriceProposal'!A25</f>
        <v>MOCO30</v>
      </c>
      <c r="B15" s="117" t="str">
        <f ca="1">'MOCO DOT-PriceProposal'!B25</f>
        <v>1101 Bonifant Street Parking Garage</v>
      </c>
      <c r="C15" s="87">
        <f ca="1">'MOCO DOT-PriceProposal'!D25</f>
        <v>0</v>
      </c>
      <c r="D15" s="43"/>
      <c r="E15" s="84">
        <f t="shared" ref="E15:W15" si="3">D15*(1-$D$24)</f>
        <v>0</v>
      </c>
      <c r="F15" s="84">
        <f t="shared" si="3"/>
        <v>0</v>
      </c>
      <c r="G15" s="84">
        <f t="shared" si="3"/>
        <v>0</v>
      </c>
      <c r="H15" s="84">
        <f t="shared" si="3"/>
        <v>0</v>
      </c>
      <c r="I15" s="84">
        <f t="shared" si="3"/>
        <v>0</v>
      </c>
      <c r="J15" s="84">
        <f t="shared" si="3"/>
        <v>0</v>
      </c>
      <c r="K15" s="84">
        <f t="shared" si="3"/>
        <v>0</v>
      </c>
      <c r="L15" s="84">
        <f t="shared" si="3"/>
        <v>0</v>
      </c>
      <c r="M15" s="84">
        <f t="shared" si="3"/>
        <v>0</v>
      </c>
      <c r="N15" s="84">
        <f t="shared" si="3"/>
        <v>0</v>
      </c>
      <c r="O15" s="84">
        <f t="shared" si="3"/>
        <v>0</v>
      </c>
      <c r="P15" s="84">
        <f t="shared" si="3"/>
        <v>0</v>
      </c>
      <c r="Q15" s="84">
        <f t="shared" si="3"/>
        <v>0</v>
      </c>
      <c r="R15" s="84">
        <f t="shared" si="3"/>
        <v>0</v>
      </c>
      <c r="S15" s="84">
        <f t="shared" si="3"/>
        <v>0</v>
      </c>
      <c r="T15" s="84">
        <f t="shared" si="3"/>
        <v>0</v>
      </c>
      <c r="U15" s="84">
        <f t="shared" si="3"/>
        <v>0</v>
      </c>
      <c r="V15" s="84">
        <f t="shared" si="3"/>
        <v>0</v>
      </c>
      <c r="W15" s="85">
        <f t="shared" si="3"/>
        <v>0</v>
      </c>
      <c r="X15" s="86" t="e">
        <f t="shared" si="1"/>
        <v>#DIV/0!</v>
      </c>
    </row>
    <row r="16" spans="1:25" ht="13.5" thickBot="1">
      <c r="A16" s="123" t="str">
        <f ca="1">'MOCO DOT-PriceProposal'!A26</f>
        <v>MOCO31</v>
      </c>
      <c r="B16" s="117" t="str">
        <f ca="1">'MOCO DOT-PriceProposal'!B26</f>
        <v>8530 Cameron Street Parking Garage</v>
      </c>
      <c r="C16" s="87">
        <f ca="1">'MOCO DOT-PriceProposal'!D26</f>
        <v>0</v>
      </c>
      <c r="D16" s="43"/>
      <c r="E16" s="84">
        <f t="shared" ref="E16:W16" si="4">D16*(1-$D$24)</f>
        <v>0</v>
      </c>
      <c r="F16" s="84">
        <f t="shared" si="4"/>
        <v>0</v>
      </c>
      <c r="G16" s="84">
        <f t="shared" si="4"/>
        <v>0</v>
      </c>
      <c r="H16" s="84">
        <f t="shared" si="4"/>
        <v>0</v>
      </c>
      <c r="I16" s="84">
        <f t="shared" si="4"/>
        <v>0</v>
      </c>
      <c r="J16" s="84">
        <f t="shared" si="4"/>
        <v>0</v>
      </c>
      <c r="K16" s="84">
        <f t="shared" si="4"/>
        <v>0</v>
      </c>
      <c r="L16" s="84">
        <f t="shared" si="4"/>
        <v>0</v>
      </c>
      <c r="M16" s="84">
        <f t="shared" si="4"/>
        <v>0</v>
      </c>
      <c r="N16" s="84">
        <f t="shared" si="4"/>
        <v>0</v>
      </c>
      <c r="O16" s="84">
        <f t="shared" si="4"/>
        <v>0</v>
      </c>
      <c r="P16" s="84">
        <f t="shared" si="4"/>
        <v>0</v>
      </c>
      <c r="Q16" s="84">
        <f t="shared" si="4"/>
        <v>0</v>
      </c>
      <c r="R16" s="84">
        <f t="shared" si="4"/>
        <v>0</v>
      </c>
      <c r="S16" s="84">
        <f t="shared" si="4"/>
        <v>0</v>
      </c>
      <c r="T16" s="84">
        <f t="shared" si="4"/>
        <v>0</v>
      </c>
      <c r="U16" s="84">
        <f t="shared" si="4"/>
        <v>0</v>
      </c>
      <c r="V16" s="84">
        <f t="shared" si="4"/>
        <v>0</v>
      </c>
      <c r="W16" s="85">
        <f t="shared" si="4"/>
        <v>0</v>
      </c>
      <c r="X16" s="86" t="e">
        <f t="shared" si="1"/>
        <v>#DIV/0!</v>
      </c>
    </row>
    <row r="17" spans="1:26" ht="13.5" thickBot="1">
      <c r="A17" s="123" t="str">
        <f ca="1">'MOCO DOT-PriceProposal'!A27</f>
        <v>MOCO32</v>
      </c>
      <c r="B17" s="117" t="str">
        <f ca="1">'MOCO DOT-PriceProposal'!B27</f>
        <v>Kennett Street Parking Garage</v>
      </c>
      <c r="C17" s="87">
        <f ca="1">'MOCO DOT-PriceProposal'!D27</f>
        <v>0</v>
      </c>
      <c r="D17" s="43"/>
      <c r="E17" s="84">
        <f t="shared" ref="E17:W17" si="5">D17*(1-$D$24)</f>
        <v>0</v>
      </c>
      <c r="F17" s="84">
        <f t="shared" si="5"/>
        <v>0</v>
      </c>
      <c r="G17" s="84">
        <f t="shared" si="5"/>
        <v>0</v>
      </c>
      <c r="H17" s="84">
        <f t="shared" si="5"/>
        <v>0</v>
      </c>
      <c r="I17" s="84">
        <f t="shared" si="5"/>
        <v>0</v>
      </c>
      <c r="J17" s="84">
        <f t="shared" si="5"/>
        <v>0</v>
      </c>
      <c r="K17" s="84">
        <f t="shared" si="5"/>
        <v>0</v>
      </c>
      <c r="L17" s="84">
        <f t="shared" si="5"/>
        <v>0</v>
      </c>
      <c r="M17" s="84">
        <f t="shared" si="5"/>
        <v>0</v>
      </c>
      <c r="N17" s="84">
        <f t="shared" si="5"/>
        <v>0</v>
      </c>
      <c r="O17" s="84">
        <f t="shared" si="5"/>
        <v>0</v>
      </c>
      <c r="P17" s="84">
        <f t="shared" si="5"/>
        <v>0</v>
      </c>
      <c r="Q17" s="84">
        <f t="shared" si="5"/>
        <v>0</v>
      </c>
      <c r="R17" s="84">
        <f t="shared" si="5"/>
        <v>0</v>
      </c>
      <c r="S17" s="84">
        <f t="shared" si="5"/>
        <v>0</v>
      </c>
      <c r="T17" s="84">
        <f t="shared" si="5"/>
        <v>0</v>
      </c>
      <c r="U17" s="84">
        <f t="shared" si="5"/>
        <v>0</v>
      </c>
      <c r="V17" s="84">
        <f t="shared" si="5"/>
        <v>0</v>
      </c>
      <c r="W17" s="85">
        <f t="shared" si="5"/>
        <v>0</v>
      </c>
      <c r="X17" s="86" t="e">
        <f t="shared" si="1"/>
        <v>#DIV/0!</v>
      </c>
    </row>
    <row r="18" spans="1:26" ht="13.5" thickBot="1">
      <c r="A18" s="123" t="str">
        <f ca="1">'MOCO DOT-PriceProposal'!A28</f>
        <v>MOCO33</v>
      </c>
      <c r="B18" s="117" t="str">
        <f ca="1">'MOCO DOT-PriceProposal'!B28</f>
        <v>Wayne Avenue Parking Garage</v>
      </c>
      <c r="C18" s="87">
        <f ca="1">'MOCO DOT-PriceProposal'!D28</f>
        <v>0</v>
      </c>
      <c r="D18" s="43"/>
      <c r="E18" s="84">
        <f t="shared" ref="E18:W18" si="6">D18*(1-$D$24)</f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84">
        <f t="shared" si="6"/>
        <v>0</v>
      </c>
      <c r="P18" s="84">
        <f t="shared" si="6"/>
        <v>0</v>
      </c>
      <c r="Q18" s="84">
        <f t="shared" si="6"/>
        <v>0</v>
      </c>
      <c r="R18" s="84">
        <f t="shared" si="6"/>
        <v>0</v>
      </c>
      <c r="S18" s="84">
        <f t="shared" si="6"/>
        <v>0</v>
      </c>
      <c r="T18" s="84">
        <f t="shared" si="6"/>
        <v>0</v>
      </c>
      <c r="U18" s="84">
        <f t="shared" si="6"/>
        <v>0</v>
      </c>
      <c r="V18" s="84">
        <f t="shared" si="6"/>
        <v>0</v>
      </c>
      <c r="W18" s="85">
        <f t="shared" si="6"/>
        <v>0</v>
      </c>
      <c r="X18" s="86" t="e">
        <f t="shared" ref="X18:X23" si="7">D18/C18</f>
        <v>#DIV/0!</v>
      </c>
    </row>
    <row r="19" spans="1:26" ht="13.5" thickBot="1">
      <c r="A19" s="123" t="str">
        <f ca="1">'MOCO DOT-PriceProposal'!A29</f>
        <v>MOCO34</v>
      </c>
      <c r="B19" s="117" t="str">
        <f ca="1">'MOCO DOT-PriceProposal'!B29</f>
        <v>Ellsworth Drive Parking Garage</v>
      </c>
      <c r="C19" s="87">
        <f ca="1">'MOCO DOT-PriceProposal'!D29</f>
        <v>0</v>
      </c>
      <c r="D19" s="43"/>
      <c r="E19" s="84">
        <f t="shared" ref="E19:W19" si="8">D19*(1-$D$24)</f>
        <v>0</v>
      </c>
      <c r="F19" s="84">
        <f t="shared" si="8"/>
        <v>0</v>
      </c>
      <c r="G19" s="84">
        <f t="shared" si="8"/>
        <v>0</v>
      </c>
      <c r="H19" s="84">
        <f t="shared" si="8"/>
        <v>0</v>
      </c>
      <c r="I19" s="84">
        <f t="shared" si="8"/>
        <v>0</v>
      </c>
      <c r="J19" s="84">
        <f t="shared" si="8"/>
        <v>0</v>
      </c>
      <c r="K19" s="84">
        <f t="shared" si="8"/>
        <v>0</v>
      </c>
      <c r="L19" s="84">
        <f t="shared" si="8"/>
        <v>0</v>
      </c>
      <c r="M19" s="84">
        <f t="shared" si="8"/>
        <v>0</v>
      </c>
      <c r="N19" s="84">
        <f t="shared" si="8"/>
        <v>0</v>
      </c>
      <c r="O19" s="84">
        <f t="shared" si="8"/>
        <v>0</v>
      </c>
      <c r="P19" s="84">
        <f t="shared" si="8"/>
        <v>0</v>
      </c>
      <c r="Q19" s="84">
        <f t="shared" si="8"/>
        <v>0</v>
      </c>
      <c r="R19" s="84">
        <f t="shared" si="8"/>
        <v>0</v>
      </c>
      <c r="S19" s="84">
        <f t="shared" si="8"/>
        <v>0</v>
      </c>
      <c r="T19" s="84">
        <f t="shared" si="8"/>
        <v>0</v>
      </c>
      <c r="U19" s="84">
        <f t="shared" si="8"/>
        <v>0</v>
      </c>
      <c r="V19" s="84">
        <f t="shared" si="8"/>
        <v>0</v>
      </c>
      <c r="W19" s="85">
        <f t="shared" si="8"/>
        <v>0</v>
      </c>
      <c r="X19" s="86" t="e">
        <f t="shared" si="7"/>
        <v>#DIV/0!</v>
      </c>
    </row>
    <row r="20" spans="1:26" ht="13.5" thickBot="1">
      <c r="A20" s="123" t="str">
        <f ca="1">'MOCO DOT-PriceProposal'!A30</f>
        <v>MOCO35</v>
      </c>
      <c r="B20" s="117" t="str">
        <f ca="1">'MOCO DOT-PriceProposal'!B30</f>
        <v>Amherst Avenue Parking Garage</v>
      </c>
      <c r="C20" s="87">
        <f ca="1">'MOCO DOT-PriceProposal'!D30</f>
        <v>0</v>
      </c>
      <c r="D20" s="43"/>
      <c r="E20" s="84">
        <f t="shared" ref="E20:F23" si="9">D20*(1-$D$24)</f>
        <v>0</v>
      </c>
      <c r="F20" s="84">
        <f t="shared" si="9"/>
        <v>0</v>
      </c>
      <c r="G20" s="84">
        <f t="shared" ref="G20:W20" si="10">F20*(1-$D$24)</f>
        <v>0</v>
      </c>
      <c r="H20" s="84">
        <f t="shared" si="10"/>
        <v>0</v>
      </c>
      <c r="I20" s="84">
        <f t="shared" si="10"/>
        <v>0</v>
      </c>
      <c r="J20" s="84">
        <f t="shared" si="10"/>
        <v>0</v>
      </c>
      <c r="K20" s="84">
        <f t="shared" si="10"/>
        <v>0</v>
      </c>
      <c r="L20" s="84">
        <f t="shared" si="10"/>
        <v>0</v>
      </c>
      <c r="M20" s="84">
        <f t="shared" si="10"/>
        <v>0</v>
      </c>
      <c r="N20" s="84">
        <f t="shared" si="10"/>
        <v>0</v>
      </c>
      <c r="O20" s="84">
        <f t="shared" si="10"/>
        <v>0</v>
      </c>
      <c r="P20" s="84">
        <f t="shared" si="10"/>
        <v>0</v>
      </c>
      <c r="Q20" s="84">
        <f t="shared" si="10"/>
        <v>0</v>
      </c>
      <c r="R20" s="84">
        <f t="shared" si="10"/>
        <v>0</v>
      </c>
      <c r="S20" s="84">
        <f t="shared" si="10"/>
        <v>0</v>
      </c>
      <c r="T20" s="84">
        <f t="shared" si="10"/>
        <v>0</v>
      </c>
      <c r="U20" s="84">
        <f t="shared" si="10"/>
        <v>0</v>
      </c>
      <c r="V20" s="84">
        <f t="shared" si="10"/>
        <v>0</v>
      </c>
      <c r="W20" s="85">
        <f t="shared" si="10"/>
        <v>0</v>
      </c>
      <c r="X20" s="86" t="e">
        <f t="shared" si="7"/>
        <v>#DIV/0!</v>
      </c>
    </row>
    <row r="21" spans="1:26" ht="13.5" thickBot="1">
      <c r="A21" s="123" t="str">
        <f ca="1">'MOCO DOT-PriceProposal'!A31</f>
        <v>MOCO36</v>
      </c>
      <c r="B21" s="117" t="str">
        <f ca="1">'MOCO DOT-PriceProposal'!B31</f>
        <v>1100 Bonifant Street Parking Garage</v>
      </c>
      <c r="C21" s="87">
        <f ca="1">'MOCO DOT-PriceProposal'!D31</f>
        <v>0</v>
      </c>
      <c r="D21" s="43"/>
      <c r="E21" s="84">
        <f t="shared" si="9"/>
        <v>0</v>
      </c>
      <c r="F21" s="84">
        <f t="shared" si="9"/>
        <v>0</v>
      </c>
      <c r="G21" s="84">
        <f t="shared" ref="G21:W21" si="11">F21*(1-$D$24)</f>
        <v>0</v>
      </c>
      <c r="H21" s="84">
        <f t="shared" si="11"/>
        <v>0</v>
      </c>
      <c r="I21" s="84">
        <f t="shared" si="11"/>
        <v>0</v>
      </c>
      <c r="J21" s="84">
        <f t="shared" si="11"/>
        <v>0</v>
      </c>
      <c r="K21" s="84">
        <f t="shared" si="11"/>
        <v>0</v>
      </c>
      <c r="L21" s="84">
        <f t="shared" si="11"/>
        <v>0</v>
      </c>
      <c r="M21" s="84">
        <f t="shared" si="11"/>
        <v>0</v>
      </c>
      <c r="N21" s="84">
        <f t="shared" si="11"/>
        <v>0</v>
      </c>
      <c r="O21" s="84">
        <f t="shared" si="11"/>
        <v>0</v>
      </c>
      <c r="P21" s="84">
        <f t="shared" si="11"/>
        <v>0</v>
      </c>
      <c r="Q21" s="84">
        <f t="shared" si="11"/>
        <v>0</v>
      </c>
      <c r="R21" s="84">
        <f t="shared" si="11"/>
        <v>0</v>
      </c>
      <c r="S21" s="84">
        <f t="shared" si="11"/>
        <v>0</v>
      </c>
      <c r="T21" s="84">
        <f t="shared" si="11"/>
        <v>0</v>
      </c>
      <c r="U21" s="84">
        <f t="shared" si="11"/>
        <v>0</v>
      </c>
      <c r="V21" s="84">
        <f t="shared" si="11"/>
        <v>0</v>
      </c>
      <c r="W21" s="85">
        <f t="shared" si="11"/>
        <v>0</v>
      </c>
      <c r="X21" s="86" t="e">
        <f t="shared" si="7"/>
        <v>#DIV/0!</v>
      </c>
    </row>
    <row r="22" spans="1:26" ht="13.5" thickBot="1">
      <c r="A22" s="123" t="str">
        <f ca="1">'MOCO DOT-PriceProposal'!A32</f>
        <v>MOCO37</v>
      </c>
      <c r="B22" s="117" t="str">
        <f ca="1">'MOCO DOT-PriceProposal'!B32</f>
        <v>8700 Cameron Street Parking Garage</v>
      </c>
      <c r="C22" s="87">
        <f ca="1">'MOCO DOT-PriceProposal'!D32</f>
        <v>0</v>
      </c>
      <c r="D22" s="43"/>
      <c r="E22" s="84">
        <f t="shared" si="9"/>
        <v>0</v>
      </c>
      <c r="F22" s="84">
        <f t="shared" si="9"/>
        <v>0</v>
      </c>
      <c r="G22" s="84">
        <f t="shared" ref="G22:W22" si="12">F22*(1-$D$24)</f>
        <v>0</v>
      </c>
      <c r="H22" s="84">
        <f t="shared" si="12"/>
        <v>0</v>
      </c>
      <c r="I22" s="84">
        <f t="shared" si="12"/>
        <v>0</v>
      </c>
      <c r="J22" s="84">
        <f t="shared" si="12"/>
        <v>0</v>
      </c>
      <c r="K22" s="84">
        <f t="shared" si="12"/>
        <v>0</v>
      </c>
      <c r="L22" s="84">
        <f t="shared" si="12"/>
        <v>0</v>
      </c>
      <c r="M22" s="84">
        <f t="shared" si="12"/>
        <v>0</v>
      </c>
      <c r="N22" s="84">
        <f t="shared" si="12"/>
        <v>0</v>
      </c>
      <c r="O22" s="84">
        <f t="shared" si="12"/>
        <v>0</v>
      </c>
      <c r="P22" s="84">
        <f t="shared" si="12"/>
        <v>0</v>
      </c>
      <c r="Q22" s="84">
        <f t="shared" si="12"/>
        <v>0</v>
      </c>
      <c r="R22" s="84">
        <f t="shared" si="12"/>
        <v>0</v>
      </c>
      <c r="S22" s="84">
        <f t="shared" si="12"/>
        <v>0</v>
      </c>
      <c r="T22" s="84">
        <f t="shared" si="12"/>
        <v>0</v>
      </c>
      <c r="U22" s="84">
        <f t="shared" si="12"/>
        <v>0</v>
      </c>
      <c r="V22" s="84">
        <f t="shared" si="12"/>
        <v>0</v>
      </c>
      <c r="W22" s="85">
        <f t="shared" si="12"/>
        <v>0</v>
      </c>
      <c r="X22" s="86" t="e">
        <f t="shared" si="7"/>
        <v>#DIV/0!</v>
      </c>
    </row>
    <row r="23" spans="1:26" ht="13.5" thickBot="1">
      <c r="A23" s="124" t="str">
        <f ca="1">'MOCO DOT-PriceProposal'!A33</f>
        <v>MOCO38</v>
      </c>
      <c r="B23" s="116" t="str">
        <f ca="1">'MOCO DOT-PriceProposal'!B33</f>
        <v>St. Elmo Avenue Parking Garage</v>
      </c>
      <c r="C23" s="87">
        <f ca="1">'MOCO DOT-PriceProposal'!D33</f>
        <v>0</v>
      </c>
      <c r="D23" s="43"/>
      <c r="E23" s="84">
        <f t="shared" si="9"/>
        <v>0</v>
      </c>
      <c r="F23" s="84">
        <f t="shared" si="9"/>
        <v>0</v>
      </c>
      <c r="G23" s="84">
        <f t="shared" ref="G23:W23" si="13">F23*(1-$D$24)</f>
        <v>0</v>
      </c>
      <c r="H23" s="84">
        <f t="shared" si="13"/>
        <v>0</v>
      </c>
      <c r="I23" s="84">
        <f t="shared" si="13"/>
        <v>0</v>
      </c>
      <c r="J23" s="84">
        <f t="shared" si="13"/>
        <v>0</v>
      </c>
      <c r="K23" s="84">
        <f t="shared" si="13"/>
        <v>0</v>
      </c>
      <c r="L23" s="84">
        <f t="shared" si="13"/>
        <v>0</v>
      </c>
      <c r="M23" s="84">
        <f t="shared" si="13"/>
        <v>0</v>
      </c>
      <c r="N23" s="84">
        <f t="shared" si="13"/>
        <v>0</v>
      </c>
      <c r="O23" s="84">
        <f t="shared" si="13"/>
        <v>0</v>
      </c>
      <c r="P23" s="84">
        <f t="shared" si="13"/>
        <v>0</v>
      </c>
      <c r="Q23" s="84">
        <f t="shared" si="13"/>
        <v>0</v>
      </c>
      <c r="R23" s="84">
        <f t="shared" si="13"/>
        <v>0</v>
      </c>
      <c r="S23" s="84">
        <f t="shared" si="13"/>
        <v>0</v>
      </c>
      <c r="T23" s="84">
        <f t="shared" si="13"/>
        <v>0</v>
      </c>
      <c r="U23" s="84">
        <f t="shared" si="13"/>
        <v>0</v>
      </c>
      <c r="V23" s="84">
        <f t="shared" si="13"/>
        <v>0</v>
      </c>
      <c r="W23" s="85">
        <f t="shared" si="13"/>
        <v>0</v>
      </c>
      <c r="X23" s="86" t="e">
        <f t="shared" si="7"/>
        <v>#DIV/0!</v>
      </c>
    </row>
    <row r="24" spans="1:26" ht="13.5" thickBot="1">
      <c r="B24" s="19"/>
      <c r="C24" s="24" t="s">
        <v>38</v>
      </c>
      <c r="D24" s="27">
        <v>5.0000000000000001E-3</v>
      </c>
      <c r="X24" s="7"/>
    </row>
    <row r="25" spans="1:26" ht="13.5" thickBot="1">
      <c r="B25"/>
      <c r="C25" s="25"/>
      <c r="D25" s="25" t="s">
        <v>89</v>
      </c>
      <c r="S25" s="9"/>
      <c r="T25" s="9"/>
      <c r="U25" s="9"/>
      <c r="V25" s="1" t="s">
        <v>25</v>
      </c>
      <c r="W25" s="88">
        <f>SUM(D12:W23)</f>
        <v>0</v>
      </c>
      <c r="X25" s="13" t="s">
        <v>58</v>
      </c>
      <c r="Y25" s="13"/>
    </row>
    <row r="26" spans="1:26" ht="13.5" thickBot="1">
      <c r="B26"/>
      <c r="C26" s="25" t="s">
        <v>36</v>
      </c>
      <c r="D26" s="25"/>
      <c r="S26" s="8"/>
      <c r="T26" s="8"/>
      <c r="U26" s="8"/>
      <c r="V26" s="8"/>
      <c r="W26" s="1" t="s">
        <v>27</v>
      </c>
      <c r="X26" s="89">
        <f>SUM(C12:C23)</f>
        <v>0</v>
      </c>
      <c r="Y26" s="13" t="s">
        <v>24</v>
      </c>
    </row>
    <row r="27" spans="1:26" ht="13.5" thickBot="1">
      <c r="B27"/>
      <c r="C27"/>
      <c r="D27" s="14"/>
      <c r="X27" s="1" t="s">
        <v>28</v>
      </c>
      <c r="Y27" s="90" t="e">
        <f>W25/X26</f>
        <v>#DIV/0!</v>
      </c>
      <c r="Z27" s="13" t="s">
        <v>60</v>
      </c>
    </row>
  </sheetData>
  <mergeCells count="1">
    <mergeCell ref="D10:R10"/>
  </mergeCells>
  <phoneticPr fontId="0" type="noConversion"/>
  <pageMargins left="0.64" right="0.51" top="1.58" bottom="1" header="0.5" footer="0.5"/>
  <pageSetup paperSize="5" scale="54" orientation="landscape" horizontalDpi="4294967293" verticalDpi="4294967293"/>
  <headerFooter>
    <oddHeader>&amp;C&amp;"Arial,Bold"&amp;16EXHIBIT 8 - EXPECTED CONTRACT QUANTITY FORM</oddHeader>
    <oddFooter>&amp;C&amp;11Ex 8 -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MOCO DOT-PriceProposal</vt:lpstr>
      <vt:lpstr>MOCO DOT-ProductionEstimates</vt:lpstr>
      <vt:lpstr>OM_Price_Escalator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Raosi01</cp:lastModifiedBy>
  <cp:lastPrinted>2014-05-28T12:20:56Z</cp:lastPrinted>
  <dcterms:created xsi:type="dcterms:W3CDTF">2010-01-26T02:31:49Z</dcterms:created>
  <dcterms:modified xsi:type="dcterms:W3CDTF">2014-07-21T18:36:13Z</dcterms:modified>
  <cp:category/>
</cp:coreProperties>
</file>