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2" documentId="8_{0CBD1D61-5635-4D7D-970F-9C68D8F97753}" xr6:coauthVersionLast="47" xr6:coauthVersionMax="47" xr10:uidLastSave="{F4FF5FEB-5733-446E-825B-C7CB52AF93B6}"/>
  <bookViews>
    <workbookView xWindow="-23955" yWindow="2925" windowWidth="20010" windowHeight="13485" xr2:uid="{DD13DBF4-9145-4EDE-9B07-8171F9886550}"/>
  </bookViews>
  <sheets>
    <sheet name="C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F23" i="1"/>
  <c r="F24" i="1" s="1"/>
  <c r="F25" i="1" s="1"/>
  <c r="E23" i="1"/>
  <c r="D23" i="1"/>
  <c r="D24" i="1" s="1"/>
  <c r="D25" i="1" s="1"/>
  <c r="C23" i="1"/>
  <c r="C24" i="1" s="1"/>
  <c r="S22" i="1"/>
  <c r="S23" i="1" s="1"/>
  <c r="S24" i="1" s="1"/>
  <c r="S25" i="1" s="1"/>
  <c r="M22" i="1"/>
  <c r="M23" i="1" s="1"/>
  <c r="M24" i="1" s="1"/>
  <c r="M25" i="1" s="1"/>
  <c r="L22" i="1"/>
  <c r="L23" i="1" s="1"/>
  <c r="L24" i="1" s="1"/>
  <c r="L25" i="1" s="1"/>
  <c r="T21" i="1"/>
  <c r="M21" i="1"/>
  <c r="L21" i="1"/>
  <c r="S21" i="1" s="1"/>
  <c r="K21" i="1"/>
  <c r="R21" i="1" s="1"/>
  <c r="R23" i="1" s="1"/>
  <c r="R24" i="1" s="1"/>
  <c r="R25" i="1" s="1"/>
  <c r="T20" i="1"/>
  <c r="S20" i="1"/>
  <c r="R20" i="1"/>
  <c r="M20" i="1"/>
  <c r="L20" i="1"/>
  <c r="K20" i="1"/>
  <c r="S19" i="1"/>
  <c r="R19" i="1"/>
  <c r="M19" i="1"/>
  <c r="T19" i="1" s="1"/>
  <c r="L19" i="1"/>
  <c r="K19" i="1"/>
  <c r="J19" i="1"/>
  <c r="Q19" i="1" s="1"/>
  <c r="S18" i="1"/>
  <c r="R18" i="1"/>
  <c r="M18" i="1"/>
  <c r="T18" i="1" s="1"/>
  <c r="L18" i="1"/>
  <c r="K18" i="1"/>
  <c r="J18" i="1"/>
  <c r="Q18" i="1" s="1"/>
  <c r="S17" i="1"/>
  <c r="R17" i="1"/>
  <c r="M17" i="1"/>
  <c r="T17" i="1" s="1"/>
  <c r="L17" i="1"/>
  <c r="K17" i="1"/>
  <c r="J17" i="1"/>
  <c r="Q17" i="1" s="1"/>
  <c r="S16" i="1"/>
  <c r="R16" i="1"/>
  <c r="M16" i="1"/>
  <c r="T16" i="1" s="1"/>
  <c r="L16" i="1"/>
  <c r="K16" i="1"/>
  <c r="J16" i="1"/>
  <c r="Q16" i="1" s="1"/>
  <c r="S15" i="1"/>
  <c r="R15" i="1"/>
  <c r="M15" i="1"/>
  <c r="T15" i="1" s="1"/>
  <c r="L15" i="1"/>
  <c r="K15" i="1"/>
  <c r="J15" i="1"/>
  <c r="Q15" i="1" s="1"/>
  <c r="S14" i="1"/>
  <c r="R14" i="1"/>
  <c r="M14" i="1"/>
  <c r="T14" i="1" s="1"/>
  <c r="L14" i="1"/>
  <c r="K14" i="1"/>
  <c r="J14" i="1"/>
  <c r="Q14" i="1" s="1"/>
  <c r="S13" i="1"/>
  <c r="R13" i="1"/>
  <c r="M13" i="1"/>
  <c r="T13" i="1" s="1"/>
  <c r="L13" i="1"/>
  <c r="K13" i="1"/>
  <c r="J13" i="1"/>
  <c r="Q13" i="1" s="1"/>
  <c r="S12" i="1"/>
  <c r="R12" i="1"/>
  <c r="M12" i="1"/>
  <c r="T12" i="1" s="1"/>
  <c r="L12" i="1"/>
  <c r="K12" i="1"/>
  <c r="J12" i="1"/>
  <c r="Q12" i="1" s="1"/>
  <c r="S11" i="1"/>
  <c r="R11" i="1"/>
  <c r="M11" i="1"/>
  <c r="T11" i="1" s="1"/>
  <c r="L11" i="1"/>
  <c r="K11" i="1"/>
  <c r="J11" i="1"/>
  <c r="Q11" i="1" s="1"/>
  <c r="S10" i="1"/>
  <c r="R10" i="1"/>
  <c r="M10" i="1"/>
  <c r="T10" i="1" s="1"/>
  <c r="L10" i="1"/>
  <c r="K10" i="1"/>
  <c r="J10" i="1"/>
  <c r="Q10" i="1" s="1"/>
  <c r="S9" i="1"/>
  <c r="R9" i="1"/>
  <c r="M9" i="1"/>
  <c r="T9" i="1" s="1"/>
  <c r="L9" i="1"/>
  <c r="K9" i="1"/>
  <c r="J9" i="1"/>
  <c r="Q9" i="1" s="1"/>
  <c r="S8" i="1"/>
  <c r="R8" i="1"/>
  <c r="M8" i="1"/>
  <c r="T8" i="1" s="1"/>
  <c r="L8" i="1"/>
  <c r="K8" i="1"/>
  <c r="J8" i="1"/>
  <c r="Q8" i="1" s="1"/>
  <c r="C25" i="1" l="1"/>
  <c r="J25" i="1" s="1"/>
  <c r="Q25" i="1" s="1"/>
  <c r="J24" i="1"/>
  <c r="Q24" i="1" s="1"/>
  <c r="J23" i="1"/>
  <c r="Q23" i="1" s="1"/>
  <c r="K23" i="1"/>
  <c r="K24" i="1" s="1"/>
  <c r="K25" i="1" s="1"/>
  <c r="T22" i="1"/>
  <c r="T23" i="1" s="1"/>
  <c r="T24" i="1" s="1"/>
  <c r="T25" i="1" s="1"/>
</calcChain>
</file>

<file path=xl/sharedStrings.xml><?xml version="1.0" encoding="utf-8"?>
<sst xmlns="http://schemas.openxmlformats.org/spreadsheetml/2006/main" count="57" uniqueCount="24">
  <si>
    <t>MONTGOMERY COUNTY GOVERNMENT</t>
  </si>
  <si>
    <t>CORRECTIONAL OFFICER UNIFORM SALARY SCHEDULE</t>
  </si>
  <si>
    <t>FISCAL YEAR 2024</t>
  </si>
  <si>
    <t>EFFECTIVE JULY 2, 2023</t>
  </si>
  <si>
    <t>EFFECTIVE JANUARY 14, 2024</t>
  </si>
  <si>
    <t>EFFECTIVE JUNE 16, 2024</t>
  </si>
  <si>
    <t>NEW LONGEVITY UPDATES</t>
  </si>
  <si>
    <t>GWA: 3% INCREASE</t>
  </si>
  <si>
    <t>STEP</t>
  </si>
  <si>
    <t>YEAR</t>
  </si>
  <si>
    <t>CO I (C3)</t>
  </si>
  <si>
    <t>CO II (C4)</t>
  </si>
  <si>
    <t>CO III (C5)</t>
  </si>
  <si>
    <t>SGT (C6)</t>
  </si>
  <si>
    <t>14-16</t>
  </si>
  <si>
    <t>16 YEAR 
LONGEVITY
(3.5%)</t>
  </si>
  <si>
    <t>17+</t>
  </si>
  <si>
    <t>20 YEAR 
LONGEVITY
(3.5%)</t>
  </si>
  <si>
    <t>21+</t>
  </si>
  <si>
    <t>25 YEAR 
LONGEVITY
(3.5%)</t>
  </si>
  <si>
    <t>26+</t>
  </si>
  <si>
    <t>FY24 Notes:</t>
  </si>
  <si>
    <t xml:space="preserve">1) No retroactive pay for updated longevity.
</t>
  </si>
  <si>
    <t>2) Inclusion of Step 15 to the Correction Officer III (Class Plan C5)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</si>
</sst>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24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vertical="center" textRotation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  <alignment vertical="center" textRotation="0" indent="0" justifyLastLine="0" shrinkToFit="0" readingOrder="0"/>
    </dxf>
    <dxf>
      <numFmt numFmtId="164" formatCode="&quot;$&quot;#,##0"/>
      <alignment vertical="center" textRotation="0" indent="0" justifyLastLine="0" shrinkToFit="0" readingOrder="0"/>
    </dxf>
    <dxf>
      <numFmt numFmtId="164" formatCode="&quot;$&quot;#,##0"/>
      <alignment vertical="center" textRotation="0" indent="0" justifyLastLine="0" shrinkToFit="0" readingOrder="0"/>
    </dxf>
    <dxf>
      <numFmt numFmtId="164" formatCode="&quot;$&quot;#,##0"/>
      <alignment vertical="center" textRotation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4919A9-3600-4936-B83E-8C542508B1DB}" name="COSTable13718" displayName="COSTable13718" ref="A7:F25" totalsRowShown="0" headerRowDxfId="23" dataDxfId="22">
  <tableColumns count="6">
    <tableColumn id="1" xr3:uid="{63DD5E74-A931-4DFB-9DDB-3EA654FDDEAB}" name="STEP" dataDxfId="21"/>
    <tableColumn id="2" xr3:uid="{A8CA5185-2F2F-4316-9773-43840CDE15D2}" name="YEAR" dataDxfId="20"/>
    <tableColumn id="3" xr3:uid="{3F373C9B-A1A0-4BA6-A5A2-B70A00D519CF}" name="CO I (C3)" dataDxfId="19"/>
    <tableColumn id="4" xr3:uid="{E1C2435D-69F7-49BE-A837-0B27C763C4DB}" name="CO II (C4)" dataDxfId="18"/>
    <tableColumn id="5" xr3:uid="{D9C69CD1-C4A3-4EF2-81AC-BE007C8EA160}" name="CO III (C5)" dataDxfId="17"/>
    <tableColumn id="6" xr3:uid="{C53FFA16-A23B-4715-8849-EFB2FD1306BD}" name="SGT (C6)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E9E995-8F45-443B-8337-10B300DB1433}" name="COSTable1371831" displayName="COSTable1371831" ref="H7:M25" totalsRowShown="0" headerRowDxfId="15" dataDxfId="14">
  <tableColumns count="6">
    <tableColumn id="1" xr3:uid="{7A1F09DC-81C3-4D5C-9210-23CAB5C2FD86}" name="STEP" dataDxfId="13"/>
    <tableColumn id="2" xr3:uid="{F2741629-D101-465C-AE5D-AA66C94CE5FC}" name="YEAR" dataDxfId="12"/>
    <tableColumn id="3" xr3:uid="{A6DC6AC5-3D44-4D00-80CA-0F4709386746}" name="CO I (C3)" dataDxfId="11">
      <calculatedColumnFormula>ROUND(COSTable13718[[#This Row],[CO I (C3)]]*1.03,0)</calculatedColumnFormula>
    </tableColumn>
    <tableColumn id="4" xr3:uid="{8714F861-FD25-4CC2-BC04-014D154F432F}" name="CO II (C4)" dataDxfId="10"/>
    <tableColumn id="5" xr3:uid="{A34D985F-36B6-433F-BB5E-91080F28825B}" name="CO III (C5)" dataDxfId="9"/>
    <tableColumn id="6" xr3:uid="{8EFC363F-3AE8-4AB4-88AE-3BDB9E43F944}" name="SGT (C6)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C0C41C-FF40-4E90-97FA-BF356FF83773}" name="COSTable137183140" displayName="COSTable137183140" ref="O7:T25" totalsRowShown="0" headerRowDxfId="7" dataDxfId="6">
  <tableColumns count="6">
    <tableColumn id="1" xr3:uid="{74D549C4-BAAE-4D6E-A506-655F45F4D403}" name="STEP" dataDxfId="5"/>
    <tableColumn id="2" xr3:uid="{A970240A-0883-485C-944D-980D609CF857}" name="YEAR" dataDxfId="4"/>
    <tableColumn id="3" xr3:uid="{8343A704-8019-4259-9E9D-4101D7746536}" name="CO I (C3)" dataDxfId="3">
      <calculatedColumnFormula>ROUND(COSTable1371831[[#This Row],[CO I (C3)]]*1.03,0)</calculatedColumnFormula>
    </tableColumn>
    <tableColumn id="4" xr3:uid="{B766475D-1A6F-40FA-822D-46D143D54A13}" name="CO II (C4)" dataDxfId="2"/>
    <tableColumn id="5" xr3:uid="{FAF0A0D3-816A-4D48-9FAC-59FF2F0EE05A}" name="CO III (C5)" dataDxfId="1"/>
    <tableColumn id="6" xr3:uid="{E2074A14-1E21-4527-86DE-779ACA236EAC}" name="SGT (C6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0E0-82C4-42EC-A858-8E9295787170}">
  <sheetPr>
    <tabColor theme="9" tint="0.59999389629810485"/>
    <pageSetUpPr fitToPage="1"/>
  </sheetPr>
  <dimension ref="A1:U30"/>
  <sheetViews>
    <sheetView showGridLines="0" tabSelected="1" zoomScaleNormal="100" workbookViewId="0">
      <selection activeCell="O3" sqref="O3"/>
    </sheetView>
  </sheetViews>
  <sheetFormatPr defaultColWidth="0" defaultRowHeight="0" customHeight="1" zeroHeight="1"/>
  <cols>
    <col min="1" max="1" width="11.85546875" customWidth="1"/>
    <col min="2" max="2" width="9.85546875" customWidth="1"/>
    <col min="3" max="6" width="11.5703125" customWidth="1"/>
    <col min="7" max="7" width="5.5703125" customWidth="1"/>
    <col min="8" max="8" width="11.85546875" customWidth="1"/>
    <col min="9" max="9" width="9.85546875" customWidth="1"/>
    <col min="10" max="13" width="11.5703125" customWidth="1"/>
    <col min="14" max="14" width="5.5703125" customWidth="1"/>
    <col min="15" max="15" width="11.85546875" customWidth="1"/>
    <col min="16" max="16" width="9.85546875" customWidth="1"/>
    <col min="17" max="20" width="11.5703125" customWidth="1"/>
    <col min="21" max="21" width="2.5703125" customWidth="1"/>
    <col min="22" max="16384" width="8.85546875" hidden="1"/>
  </cols>
  <sheetData>
    <row r="1" spans="1:20" s="1" customFormat="1" ht="18">
      <c r="A1" s="1" t="s">
        <v>0</v>
      </c>
      <c r="H1" s="1" t="s">
        <v>0</v>
      </c>
      <c r="O1" s="1" t="s">
        <v>0</v>
      </c>
    </row>
    <row r="2" spans="1:20" s="1" customFormat="1" ht="18">
      <c r="A2" s="1" t="s">
        <v>1</v>
      </c>
      <c r="H2" s="1" t="s">
        <v>1</v>
      </c>
      <c r="O2" s="1" t="s">
        <v>1</v>
      </c>
    </row>
    <row r="3" spans="1:20" s="1" customFormat="1" ht="18">
      <c r="A3" s="1" t="s">
        <v>2</v>
      </c>
      <c r="H3" s="1" t="s">
        <v>2</v>
      </c>
      <c r="O3" s="1" t="s">
        <v>2</v>
      </c>
    </row>
    <row r="4" spans="1:20" s="1" customFormat="1" ht="18">
      <c r="A4" s="2" t="s">
        <v>3</v>
      </c>
      <c r="H4" s="2" t="s">
        <v>4</v>
      </c>
      <c r="O4" s="2" t="s">
        <v>5</v>
      </c>
    </row>
    <row r="5" spans="1:20" s="1" customFormat="1" ht="18">
      <c r="A5" s="2" t="s">
        <v>6</v>
      </c>
      <c r="H5" s="2" t="s">
        <v>7</v>
      </c>
      <c r="O5" s="2" t="s">
        <v>7</v>
      </c>
    </row>
    <row r="6" spans="1:20" ht="14.45"/>
    <row r="7" spans="1:20" s="5" customFormat="1" ht="14.45">
      <c r="A7" s="3" t="s">
        <v>8</v>
      </c>
      <c r="B7" s="3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H7" s="3" t="s">
        <v>8</v>
      </c>
      <c r="I7" s="3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O7" s="3" t="s">
        <v>8</v>
      </c>
      <c r="P7" s="3" t="s">
        <v>9</v>
      </c>
      <c r="Q7" s="4" t="s">
        <v>10</v>
      </c>
      <c r="R7" s="4" t="s">
        <v>11</v>
      </c>
      <c r="S7" s="4" t="s">
        <v>12</v>
      </c>
      <c r="T7" s="4" t="s">
        <v>13</v>
      </c>
    </row>
    <row r="8" spans="1:20" s="7" customFormat="1" ht="14.45">
      <c r="A8" s="3">
        <v>1</v>
      </c>
      <c r="B8" s="3">
        <v>0</v>
      </c>
      <c r="C8" s="6">
        <v>54090</v>
      </c>
      <c r="D8" s="6">
        <v>56495</v>
      </c>
      <c r="E8" s="6">
        <v>61542</v>
      </c>
      <c r="F8" s="6">
        <v>67373</v>
      </c>
      <c r="H8" s="3">
        <v>1</v>
      </c>
      <c r="I8" s="3">
        <v>0</v>
      </c>
      <c r="J8" s="6">
        <f>ROUND(COSTable13718[[#This Row],[CO I (C3)]]*1.03,0)</f>
        <v>55713</v>
      </c>
      <c r="K8" s="6">
        <f>ROUND(COSTable13718[[#This Row],[CO II (C4)]]*1.03,0)</f>
        <v>58190</v>
      </c>
      <c r="L8" s="6">
        <f>ROUND(COSTable13718[[#This Row],[CO III (C5)]]*1.03,0)</f>
        <v>63388</v>
      </c>
      <c r="M8" s="6">
        <f>ROUND(COSTable13718[[#This Row],[SGT (C6)]]*1.03,0)</f>
        <v>69394</v>
      </c>
      <c r="N8" s="6"/>
      <c r="O8" s="3">
        <v>1</v>
      </c>
      <c r="P8" s="3">
        <v>0</v>
      </c>
      <c r="Q8" s="6">
        <f>ROUND(COSTable1371831[[#This Row],[CO I (C3)]]*1.03,0)</f>
        <v>57384</v>
      </c>
      <c r="R8" s="6">
        <f>ROUND(COSTable1371831[[#This Row],[CO II (C4)]]*1.03,0)</f>
        <v>59936</v>
      </c>
      <c r="S8" s="6">
        <f>ROUND(COSTable1371831[[#This Row],[CO III (C5)]]*1.03,0)</f>
        <v>65290</v>
      </c>
      <c r="T8" s="6">
        <f>ROUND(COSTable1371831[[#This Row],[SGT (C6)]]*1.03,0)</f>
        <v>71476</v>
      </c>
    </row>
    <row r="9" spans="1:20" s="7" customFormat="1" ht="14.45">
      <c r="A9" s="3">
        <v>2</v>
      </c>
      <c r="B9" s="3">
        <v>1</v>
      </c>
      <c r="C9" s="6">
        <v>55774</v>
      </c>
      <c r="D9" s="6">
        <v>58263</v>
      </c>
      <c r="E9" s="6">
        <v>63486</v>
      </c>
      <c r="F9" s="6">
        <v>69522</v>
      </c>
      <c r="H9" s="3">
        <v>2</v>
      </c>
      <c r="I9" s="3">
        <v>1</v>
      </c>
      <c r="J9" s="6">
        <f>ROUND(COSTable13718[[#This Row],[CO I (C3)]]*1.03,0)</f>
        <v>57447</v>
      </c>
      <c r="K9" s="6">
        <f>ROUND(COSTable13718[[#This Row],[CO II (C4)]]*1.03,0)</f>
        <v>60011</v>
      </c>
      <c r="L9" s="6">
        <f>ROUND(COSTable13718[[#This Row],[CO III (C5)]]*1.03,0)</f>
        <v>65391</v>
      </c>
      <c r="M9" s="6">
        <f>ROUND(COSTable13718[[#This Row],[SGT (C6)]]*1.03,0)</f>
        <v>71608</v>
      </c>
      <c r="N9" s="6"/>
      <c r="O9" s="3">
        <v>2</v>
      </c>
      <c r="P9" s="3">
        <v>1</v>
      </c>
      <c r="Q9" s="6">
        <f>ROUND(COSTable1371831[[#This Row],[CO I (C3)]]*1.03,0)</f>
        <v>59170</v>
      </c>
      <c r="R9" s="6">
        <f>ROUND(COSTable1371831[[#This Row],[CO II (C4)]]*1.03,0)</f>
        <v>61811</v>
      </c>
      <c r="S9" s="6">
        <f>ROUND(COSTable1371831[[#This Row],[CO III (C5)]]*1.03,0)</f>
        <v>67353</v>
      </c>
      <c r="T9" s="6">
        <f>ROUND(COSTable1371831[[#This Row],[SGT (C6)]]*1.03,0)</f>
        <v>73756</v>
      </c>
    </row>
    <row r="10" spans="1:20" s="7" customFormat="1" ht="14.45">
      <c r="A10" s="3">
        <v>3</v>
      </c>
      <c r="B10" s="3">
        <v>2</v>
      </c>
      <c r="C10" s="6">
        <v>57516</v>
      </c>
      <c r="D10" s="6">
        <v>60092</v>
      </c>
      <c r="E10" s="6">
        <v>65500</v>
      </c>
      <c r="F10" s="6">
        <v>71745</v>
      </c>
      <c r="H10" s="3">
        <v>3</v>
      </c>
      <c r="I10" s="3">
        <v>2</v>
      </c>
      <c r="J10" s="6">
        <f>ROUND(COSTable13718[[#This Row],[CO I (C3)]]*1.03,0)</f>
        <v>59241</v>
      </c>
      <c r="K10" s="6">
        <f>ROUND(COSTable13718[[#This Row],[CO II (C4)]]*1.03,0)</f>
        <v>61895</v>
      </c>
      <c r="L10" s="6">
        <f>ROUND(COSTable13718[[#This Row],[CO III (C5)]]*1.03,0)</f>
        <v>67465</v>
      </c>
      <c r="M10" s="6">
        <f>ROUND(COSTable13718[[#This Row],[SGT (C6)]]*1.03,0)</f>
        <v>73897</v>
      </c>
      <c r="N10" s="6"/>
      <c r="O10" s="3">
        <v>3</v>
      </c>
      <c r="P10" s="3">
        <v>2</v>
      </c>
      <c r="Q10" s="6">
        <f>ROUND(COSTable1371831[[#This Row],[CO I (C3)]]*1.03,0)</f>
        <v>61018</v>
      </c>
      <c r="R10" s="6">
        <f>ROUND(COSTable1371831[[#This Row],[CO II (C4)]]*1.03,0)</f>
        <v>63752</v>
      </c>
      <c r="S10" s="6">
        <f>ROUND(COSTable1371831[[#This Row],[CO III (C5)]]*1.03,0)</f>
        <v>69489</v>
      </c>
      <c r="T10" s="6">
        <f>ROUND(COSTable1371831[[#This Row],[SGT (C6)]]*1.03,0)</f>
        <v>76114</v>
      </c>
    </row>
    <row r="11" spans="1:20" s="7" customFormat="1" ht="14.45">
      <c r="A11" s="3">
        <v>4</v>
      </c>
      <c r="B11" s="3">
        <v>3</v>
      </c>
      <c r="C11" s="6">
        <v>59318</v>
      </c>
      <c r="D11" s="6">
        <v>61986</v>
      </c>
      <c r="E11" s="6">
        <v>67582</v>
      </c>
      <c r="F11" s="6">
        <v>74045</v>
      </c>
      <c r="H11" s="3">
        <v>4</v>
      </c>
      <c r="I11" s="3">
        <v>3</v>
      </c>
      <c r="J11" s="6">
        <f>ROUND(COSTable13718[[#This Row],[CO I (C3)]]*1.03,0)</f>
        <v>61098</v>
      </c>
      <c r="K11" s="6">
        <f>ROUND(COSTable13718[[#This Row],[CO II (C4)]]*1.03,0)</f>
        <v>63846</v>
      </c>
      <c r="L11" s="6">
        <f>ROUND(COSTable13718[[#This Row],[CO III (C5)]]*1.03,0)</f>
        <v>69609</v>
      </c>
      <c r="M11" s="6">
        <f>ROUND(COSTable13718[[#This Row],[SGT (C6)]]*1.03,0)</f>
        <v>76266</v>
      </c>
      <c r="N11" s="6"/>
      <c r="O11" s="3">
        <v>4</v>
      </c>
      <c r="P11" s="3">
        <v>3</v>
      </c>
      <c r="Q11" s="6">
        <f>ROUND(COSTable1371831[[#This Row],[CO I (C3)]]*1.03,0)</f>
        <v>62931</v>
      </c>
      <c r="R11" s="6">
        <f>ROUND(COSTable1371831[[#This Row],[CO II (C4)]]*1.03,0)</f>
        <v>65761</v>
      </c>
      <c r="S11" s="6">
        <f>ROUND(COSTable1371831[[#This Row],[CO III (C5)]]*1.03,0)</f>
        <v>71697</v>
      </c>
      <c r="T11" s="6">
        <f>ROUND(COSTable1371831[[#This Row],[SGT (C6)]]*1.03,0)</f>
        <v>78554</v>
      </c>
    </row>
    <row r="12" spans="1:20" s="7" customFormat="1" ht="14.45">
      <c r="A12" s="3">
        <v>5</v>
      </c>
      <c r="B12" s="3">
        <v>4</v>
      </c>
      <c r="C12" s="6">
        <v>61185</v>
      </c>
      <c r="D12" s="6">
        <v>63944</v>
      </c>
      <c r="E12" s="6">
        <v>69738</v>
      </c>
      <c r="F12" s="6">
        <v>76427</v>
      </c>
      <c r="H12" s="3">
        <v>5</v>
      </c>
      <c r="I12" s="3">
        <v>4</v>
      </c>
      <c r="J12" s="6">
        <f>ROUND(COSTable13718[[#This Row],[CO I (C3)]]*1.03,0)</f>
        <v>63021</v>
      </c>
      <c r="K12" s="6">
        <f>ROUND(COSTable13718[[#This Row],[CO II (C4)]]*1.03,0)</f>
        <v>65862</v>
      </c>
      <c r="L12" s="6">
        <f>ROUND(COSTable13718[[#This Row],[CO III (C5)]]*1.03,0)</f>
        <v>71830</v>
      </c>
      <c r="M12" s="6">
        <f>ROUND(COSTable13718[[#This Row],[SGT (C6)]]*1.03,0)</f>
        <v>78720</v>
      </c>
      <c r="N12" s="6"/>
      <c r="O12" s="3">
        <v>5</v>
      </c>
      <c r="P12" s="3">
        <v>4</v>
      </c>
      <c r="Q12" s="6">
        <f>ROUND(COSTable1371831[[#This Row],[CO I (C3)]]*1.03,0)</f>
        <v>64912</v>
      </c>
      <c r="R12" s="6">
        <f>ROUND(COSTable1371831[[#This Row],[CO II (C4)]]*1.03,0)</f>
        <v>67838</v>
      </c>
      <c r="S12" s="6">
        <f>ROUND(COSTable1371831[[#This Row],[CO III (C5)]]*1.03,0)</f>
        <v>73985</v>
      </c>
      <c r="T12" s="6">
        <f>ROUND(COSTable1371831[[#This Row],[SGT (C6)]]*1.03,0)</f>
        <v>81082</v>
      </c>
    </row>
    <row r="13" spans="1:20" s="7" customFormat="1" ht="14.45">
      <c r="A13" s="3">
        <v>6</v>
      </c>
      <c r="B13" s="3">
        <v>5</v>
      </c>
      <c r="C13" s="6">
        <v>63119</v>
      </c>
      <c r="D13" s="6">
        <v>65974</v>
      </c>
      <c r="E13" s="6">
        <v>71968</v>
      </c>
      <c r="F13" s="6">
        <v>78893</v>
      </c>
      <c r="H13" s="3">
        <v>6</v>
      </c>
      <c r="I13" s="3">
        <v>5</v>
      </c>
      <c r="J13" s="6">
        <f>ROUND(COSTable13718[[#This Row],[CO I (C3)]]*1.03,0)</f>
        <v>65013</v>
      </c>
      <c r="K13" s="6">
        <f>ROUND(COSTable13718[[#This Row],[CO II (C4)]]*1.03,0)</f>
        <v>67953</v>
      </c>
      <c r="L13" s="6">
        <f>ROUND(COSTable13718[[#This Row],[CO III (C5)]]*1.03,0)</f>
        <v>74127</v>
      </c>
      <c r="M13" s="6">
        <f>ROUND(COSTable13718[[#This Row],[SGT (C6)]]*1.03,0)</f>
        <v>81260</v>
      </c>
      <c r="N13" s="6"/>
      <c r="O13" s="3">
        <v>6</v>
      </c>
      <c r="P13" s="3">
        <v>5</v>
      </c>
      <c r="Q13" s="6">
        <f>ROUND(COSTable1371831[[#This Row],[CO I (C3)]]*1.03,0)</f>
        <v>66963</v>
      </c>
      <c r="R13" s="6">
        <f>ROUND(COSTable1371831[[#This Row],[CO II (C4)]]*1.03,0)</f>
        <v>69992</v>
      </c>
      <c r="S13" s="6">
        <f>ROUND(COSTable1371831[[#This Row],[CO III (C5)]]*1.03,0)</f>
        <v>76351</v>
      </c>
      <c r="T13" s="6">
        <f>ROUND(COSTable1371831[[#This Row],[SGT (C6)]]*1.03,0)</f>
        <v>83698</v>
      </c>
    </row>
    <row r="14" spans="1:20" s="7" customFormat="1" ht="14.45">
      <c r="A14" s="3">
        <v>7</v>
      </c>
      <c r="B14" s="3">
        <v>6</v>
      </c>
      <c r="C14" s="6">
        <v>65118</v>
      </c>
      <c r="D14" s="6">
        <v>68072</v>
      </c>
      <c r="E14" s="6">
        <v>74278</v>
      </c>
      <c r="F14" s="6">
        <v>81444</v>
      </c>
      <c r="H14" s="3">
        <v>7</v>
      </c>
      <c r="I14" s="3">
        <v>6</v>
      </c>
      <c r="J14" s="6">
        <f>ROUND(COSTable13718[[#This Row],[CO I (C3)]]*1.03,0)</f>
        <v>67072</v>
      </c>
      <c r="K14" s="6">
        <f>ROUND(COSTable13718[[#This Row],[CO II (C4)]]*1.03,0)</f>
        <v>70114</v>
      </c>
      <c r="L14" s="6">
        <f>ROUND(COSTable13718[[#This Row],[CO III (C5)]]*1.03,0)</f>
        <v>76506</v>
      </c>
      <c r="M14" s="6">
        <f>ROUND(COSTable13718[[#This Row],[SGT (C6)]]*1.03,0)</f>
        <v>83887</v>
      </c>
      <c r="N14" s="6"/>
      <c r="O14" s="3">
        <v>7</v>
      </c>
      <c r="P14" s="3">
        <v>6</v>
      </c>
      <c r="Q14" s="6">
        <f>ROUND(COSTable1371831[[#This Row],[CO I (C3)]]*1.03,0)</f>
        <v>69084</v>
      </c>
      <c r="R14" s="6">
        <f>ROUND(COSTable1371831[[#This Row],[CO II (C4)]]*1.03,0)</f>
        <v>72217</v>
      </c>
      <c r="S14" s="6">
        <f>ROUND(COSTable1371831[[#This Row],[CO III (C5)]]*1.03,0)</f>
        <v>78801</v>
      </c>
      <c r="T14" s="6">
        <f>ROUND(COSTable1371831[[#This Row],[SGT (C6)]]*1.03,0)</f>
        <v>86404</v>
      </c>
    </row>
    <row r="15" spans="1:20" s="7" customFormat="1" ht="14.45">
      <c r="A15" s="3">
        <v>8</v>
      </c>
      <c r="B15" s="3">
        <v>7</v>
      </c>
      <c r="C15" s="6">
        <v>67186</v>
      </c>
      <c r="D15" s="6">
        <v>70245</v>
      </c>
      <c r="E15" s="6">
        <v>76668</v>
      </c>
      <c r="F15" s="6">
        <v>84085</v>
      </c>
      <c r="H15" s="3">
        <v>8</v>
      </c>
      <c r="I15" s="3">
        <v>7</v>
      </c>
      <c r="J15" s="6">
        <f>ROUND(COSTable13718[[#This Row],[CO I (C3)]]*1.03,0)</f>
        <v>69202</v>
      </c>
      <c r="K15" s="6">
        <f>ROUND(COSTable13718[[#This Row],[CO II (C4)]]*1.03,0)</f>
        <v>72352</v>
      </c>
      <c r="L15" s="6">
        <f>ROUND(COSTable13718[[#This Row],[CO III (C5)]]*1.03,0)</f>
        <v>78968</v>
      </c>
      <c r="M15" s="6">
        <f>ROUND(COSTable13718[[#This Row],[SGT (C6)]]*1.03,0)</f>
        <v>86608</v>
      </c>
      <c r="N15" s="6"/>
      <c r="O15" s="3">
        <v>8</v>
      </c>
      <c r="P15" s="3">
        <v>7</v>
      </c>
      <c r="Q15" s="6">
        <f>ROUND(COSTable1371831[[#This Row],[CO I (C3)]]*1.03,0)</f>
        <v>71278</v>
      </c>
      <c r="R15" s="6">
        <f>ROUND(COSTable1371831[[#This Row],[CO II (C4)]]*1.03,0)</f>
        <v>74523</v>
      </c>
      <c r="S15" s="6">
        <f>ROUND(COSTable1371831[[#This Row],[CO III (C5)]]*1.03,0)</f>
        <v>81337</v>
      </c>
      <c r="T15" s="6">
        <f>ROUND(COSTable1371831[[#This Row],[SGT (C6)]]*1.03,0)</f>
        <v>89206</v>
      </c>
    </row>
    <row r="16" spans="1:20" s="7" customFormat="1" ht="14.45">
      <c r="A16" s="3">
        <v>9</v>
      </c>
      <c r="B16" s="3">
        <v>8</v>
      </c>
      <c r="C16" s="6">
        <v>69326</v>
      </c>
      <c r="D16" s="6">
        <v>72494</v>
      </c>
      <c r="E16" s="6">
        <v>79140</v>
      </c>
      <c r="F16" s="6">
        <v>86817</v>
      </c>
      <c r="H16" s="3">
        <v>9</v>
      </c>
      <c r="I16" s="3">
        <v>8</v>
      </c>
      <c r="J16" s="6">
        <f>ROUND(COSTable13718[[#This Row],[CO I (C3)]]*1.03,0)</f>
        <v>71406</v>
      </c>
      <c r="K16" s="6">
        <f>ROUND(COSTable13718[[#This Row],[CO II (C4)]]*1.03,0)</f>
        <v>74669</v>
      </c>
      <c r="L16" s="6">
        <f>ROUND(COSTable13718[[#This Row],[CO III (C5)]]*1.03,0)</f>
        <v>81514</v>
      </c>
      <c r="M16" s="6">
        <f>ROUND(COSTable13718[[#This Row],[SGT (C6)]]*1.03,0)</f>
        <v>89422</v>
      </c>
      <c r="N16" s="6"/>
      <c r="O16" s="3">
        <v>9</v>
      </c>
      <c r="P16" s="3">
        <v>8</v>
      </c>
      <c r="Q16" s="6">
        <f>ROUND(COSTable1371831[[#This Row],[CO I (C3)]]*1.03,0)</f>
        <v>73548</v>
      </c>
      <c r="R16" s="6">
        <f>ROUND(COSTable1371831[[#This Row],[CO II (C4)]]*1.03,0)</f>
        <v>76909</v>
      </c>
      <c r="S16" s="6">
        <f>ROUND(COSTable1371831[[#This Row],[CO III (C5)]]*1.03,0)</f>
        <v>83959</v>
      </c>
      <c r="T16" s="6">
        <f>ROUND(COSTable1371831[[#This Row],[SGT (C6)]]*1.03,0)</f>
        <v>92105</v>
      </c>
    </row>
    <row r="17" spans="1:20" s="7" customFormat="1" ht="14.45">
      <c r="A17" s="3">
        <v>10</v>
      </c>
      <c r="B17" s="3">
        <v>9</v>
      </c>
      <c r="C17" s="6">
        <v>71543</v>
      </c>
      <c r="D17" s="6">
        <v>74820</v>
      </c>
      <c r="E17" s="6">
        <v>81701</v>
      </c>
      <c r="F17" s="6">
        <v>89645</v>
      </c>
      <c r="H17" s="3">
        <v>10</v>
      </c>
      <c r="I17" s="3">
        <v>9</v>
      </c>
      <c r="J17" s="6">
        <f>ROUND(COSTable13718[[#This Row],[CO I (C3)]]*1.03,0)</f>
        <v>73689</v>
      </c>
      <c r="K17" s="6">
        <f>ROUND(COSTable13718[[#This Row],[CO II (C4)]]*1.03,0)</f>
        <v>77065</v>
      </c>
      <c r="L17" s="6">
        <f>ROUND(COSTable13718[[#This Row],[CO III (C5)]]*1.03,0)</f>
        <v>84152</v>
      </c>
      <c r="M17" s="6">
        <f>ROUND(COSTable13718[[#This Row],[SGT (C6)]]*1.03,0)</f>
        <v>92334</v>
      </c>
      <c r="N17" s="6"/>
      <c r="O17" s="3">
        <v>10</v>
      </c>
      <c r="P17" s="3">
        <v>9</v>
      </c>
      <c r="Q17" s="6">
        <f>ROUND(COSTable1371831[[#This Row],[CO I (C3)]]*1.03,0)</f>
        <v>75900</v>
      </c>
      <c r="R17" s="6">
        <f>ROUND(COSTable1371831[[#This Row],[CO II (C4)]]*1.03,0)</f>
        <v>79377</v>
      </c>
      <c r="S17" s="6">
        <f>ROUND(COSTable1371831[[#This Row],[CO III (C5)]]*1.03,0)</f>
        <v>86677</v>
      </c>
      <c r="T17" s="6">
        <f>ROUND(COSTable1371831[[#This Row],[SGT (C6)]]*1.03,0)</f>
        <v>95104</v>
      </c>
    </row>
    <row r="18" spans="1:20" s="7" customFormat="1" ht="14.45">
      <c r="A18" s="3">
        <v>11</v>
      </c>
      <c r="B18" s="3">
        <v>10</v>
      </c>
      <c r="C18" s="6">
        <v>73836</v>
      </c>
      <c r="D18" s="6">
        <v>77228</v>
      </c>
      <c r="E18" s="6">
        <v>84350</v>
      </c>
      <c r="F18" s="6">
        <v>92573</v>
      </c>
      <c r="H18" s="3">
        <v>11</v>
      </c>
      <c r="I18" s="3">
        <v>10</v>
      </c>
      <c r="J18" s="6">
        <f>ROUND(COSTable13718[[#This Row],[CO I (C3)]]*1.03,0)</f>
        <v>76051</v>
      </c>
      <c r="K18" s="6">
        <f>ROUND(COSTable13718[[#This Row],[CO II (C4)]]*1.03,0)</f>
        <v>79545</v>
      </c>
      <c r="L18" s="6">
        <f>ROUND(COSTable13718[[#This Row],[CO III (C5)]]*1.03,0)</f>
        <v>86881</v>
      </c>
      <c r="M18" s="6">
        <f>ROUND(COSTable13718[[#This Row],[SGT (C6)]]*1.03,0)</f>
        <v>95350</v>
      </c>
      <c r="N18" s="6"/>
      <c r="O18" s="3">
        <v>11</v>
      </c>
      <c r="P18" s="3">
        <v>10</v>
      </c>
      <c r="Q18" s="6">
        <f>ROUND(COSTable1371831[[#This Row],[CO I (C3)]]*1.03,0)</f>
        <v>78333</v>
      </c>
      <c r="R18" s="6">
        <f>ROUND(COSTable1371831[[#This Row],[CO II (C4)]]*1.03,0)</f>
        <v>81931</v>
      </c>
      <c r="S18" s="6">
        <f>ROUND(COSTable1371831[[#This Row],[CO III (C5)]]*1.03,0)</f>
        <v>89487</v>
      </c>
      <c r="T18" s="6">
        <f>ROUND(COSTable1371831[[#This Row],[SGT (C6)]]*1.03,0)</f>
        <v>98211</v>
      </c>
    </row>
    <row r="19" spans="1:20" s="7" customFormat="1" ht="14.45">
      <c r="A19" s="3">
        <v>12</v>
      </c>
      <c r="B19" s="3">
        <v>11</v>
      </c>
      <c r="C19" s="6">
        <v>76210</v>
      </c>
      <c r="D19" s="6">
        <v>79724</v>
      </c>
      <c r="E19" s="6">
        <v>87094</v>
      </c>
      <c r="F19" s="6">
        <v>95604</v>
      </c>
      <c r="H19" s="3">
        <v>12</v>
      </c>
      <c r="I19" s="3">
        <v>11</v>
      </c>
      <c r="J19" s="6">
        <f>ROUND(COSTable13718[[#This Row],[CO I (C3)]]*1.03,0)</f>
        <v>78496</v>
      </c>
      <c r="K19" s="6">
        <f>ROUND(COSTable13718[[#This Row],[CO II (C4)]]*1.03,0)</f>
        <v>82116</v>
      </c>
      <c r="L19" s="6">
        <f>ROUND(COSTable13718[[#This Row],[CO III (C5)]]*1.03,0)</f>
        <v>89707</v>
      </c>
      <c r="M19" s="6">
        <f>ROUND(COSTable13718[[#This Row],[SGT (C6)]]*1.03,0)</f>
        <v>98472</v>
      </c>
      <c r="N19" s="6"/>
      <c r="O19" s="3">
        <v>12</v>
      </c>
      <c r="P19" s="3">
        <v>11</v>
      </c>
      <c r="Q19" s="6">
        <f>ROUND(COSTable1371831[[#This Row],[CO I (C3)]]*1.03,0)</f>
        <v>80851</v>
      </c>
      <c r="R19" s="6">
        <f>ROUND(COSTable1371831[[#This Row],[CO II (C4)]]*1.03,0)</f>
        <v>84579</v>
      </c>
      <c r="S19" s="6">
        <f>ROUND(COSTable1371831[[#This Row],[CO III (C5)]]*1.03,0)</f>
        <v>92398</v>
      </c>
      <c r="T19" s="6">
        <f>ROUND(COSTable1371831[[#This Row],[SGT (C6)]]*1.03,0)</f>
        <v>101426</v>
      </c>
    </row>
    <row r="20" spans="1:20" s="7" customFormat="1" ht="14.45">
      <c r="A20" s="3">
        <v>13</v>
      </c>
      <c r="B20" s="3">
        <v>12</v>
      </c>
      <c r="C20" s="6"/>
      <c r="D20" s="6">
        <v>82305</v>
      </c>
      <c r="E20" s="6">
        <v>89930</v>
      </c>
      <c r="F20" s="6">
        <v>98738</v>
      </c>
      <c r="H20" s="3">
        <v>13</v>
      </c>
      <c r="I20" s="3">
        <v>12</v>
      </c>
      <c r="J20" s="8"/>
      <c r="K20" s="6">
        <f>ROUND(COSTable13718[[#This Row],[CO II (C4)]]*1.03,0)</f>
        <v>84774</v>
      </c>
      <c r="L20" s="6">
        <f>ROUND(COSTable13718[[#This Row],[CO III (C5)]]*1.03,0)</f>
        <v>92628</v>
      </c>
      <c r="M20" s="6">
        <f>ROUND(COSTable13718[[#This Row],[SGT (C6)]]*1.03,0)</f>
        <v>101700</v>
      </c>
      <c r="N20" s="6"/>
      <c r="O20" s="3">
        <v>13</v>
      </c>
      <c r="P20" s="3">
        <v>12</v>
      </c>
      <c r="Q20" s="8"/>
      <c r="R20" s="6">
        <f>ROUND(COSTable1371831[[#This Row],[CO II (C4)]]*1.03,0)</f>
        <v>87317</v>
      </c>
      <c r="S20" s="6">
        <f>ROUND(COSTable1371831[[#This Row],[CO III (C5)]]*1.03,0)</f>
        <v>95407</v>
      </c>
      <c r="T20" s="6">
        <f>ROUND(COSTable1371831[[#This Row],[SGT (C6)]]*1.03,0)</f>
        <v>104751</v>
      </c>
    </row>
    <row r="21" spans="1:20" s="7" customFormat="1" ht="14.45">
      <c r="A21" s="3">
        <v>14</v>
      </c>
      <c r="B21" s="3">
        <v>13</v>
      </c>
      <c r="C21" s="6"/>
      <c r="D21" s="6">
        <v>84976</v>
      </c>
      <c r="E21" s="6">
        <v>92867</v>
      </c>
      <c r="F21" s="6">
        <v>101985</v>
      </c>
      <c r="H21" s="3">
        <v>14</v>
      </c>
      <c r="I21" s="3">
        <v>13</v>
      </c>
      <c r="J21" s="8"/>
      <c r="K21" s="6">
        <f>ROUND(COSTable13718[[#This Row],[CO II (C4)]]*1.03,0)</f>
        <v>87525</v>
      </c>
      <c r="L21" s="6">
        <f>ROUND(COSTable13718[[#This Row],[CO III (C5)]]*1.03,0)</f>
        <v>95653</v>
      </c>
      <c r="M21" s="6">
        <f>ROUND(COSTable13718[[#This Row],[SGT (C6)]]*1.03,0)</f>
        <v>105045</v>
      </c>
      <c r="N21" s="6"/>
      <c r="O21" s="3">
        <v>14</v>
      </c>
      <c r="P21" s="3">
        <v>13</v>
      </c>
      <c r="Q21" s="8"/>
      <c r="R21" s="6">
        <f>ROUND(COSTable1371831[[#This Row],[CO II (C4)]]*1.03,0)</f>
        <v>90151</v>
      </c>
      <c r="S21" s="6">
        <f>ROUND(COSTable1371831[[#This Row],[CO III (C5)]]*1.03,0)</f>
        <v>98523</v>
      </c>
      <c r="T21" s="6">
        <f>ROUND(COSTable1371831[[#This Row],[SGT (C6)]]*1.03,0)</f>
        <v>108196</v>
      </c>
    </row>
    <row r="22" spans="1:20" s="7" customFormat="1" ht="14.45">
      <c r="A22" s="3">
        <v>15</v>
      </c>
      <c r="B22" s="9" t="s">
        <v>14</v>
      </c>
      <c r="C22" s="6"/>
      <c r="D22" s="6"/>
      <c r="E22" s="10">
        <v>95927</v>
      </c>
      <c r="F22" s="6">
        <v>105345</v>
      </c>
      <c r="H22" s="3">
        <v>15</v>
      </c>
      <c r="I22" s="9" t="s">
        <v>14</v>
      </c>
      <c r="J22" s="8"/>
      <c r="K22" s="6"/>
      <c r="L22" s="6">
        <f>ROUND(COSTable13718[[#This Row],[CO III (C5)]]*1.03,0)</f>
        <v>98805</v>
      </c>
      <c r="M22" s="6">
        <f>ROUND(COSTable13718[[#This Row],[SGT (C6)]]*1.03,0)</f>
        <v>108505</v>
      </c>
      <c r="N22" s="6"/>
      <c r="O22" s="3">
        <v>15</v>
      </c>
      <c r="P22" s="9" t="s">
        <v>14</v>
      </c>
      <c r="Q22" s="8"/>
      <c r="R22" s="6"/>
      <c r="S22" s="6">
        <f>ROUND(COSTable1371831[[#This Row],[CO III (C5)]]*1.03,0)</f>
        <v>101769</v>
      </c>
      <c r="T22" s="6">
        <f>ROUND(COSTable1371831[[#This Row],[SGT (C6)]]*1.03,0)</f>
        <v>111760</v>
      </c>
    </row>
    <row r="23" spans="1:20" s="7" customFormat="1" ht="43.15">
      <c r="A23" s="11" t="s">
        <v>15</v>
      </c>
      <c r="B23" s="3" t="s">
        <v>16</v>
      </c>
      <c r="C23" s="6">
        <f>ROUND(C19*1.035,0)</f>
        <v>78877</v>
      </c>
      <c r="D23" s="6">
        <f>ROUND(D21*1.035,0)</f>
        <v>87950</v>
      </c>
      <c r="E23" s="6">
        <f>ROUND(E22*1.035,0)</f>
        <v>99284</v>
      </c>
      <c r="F23" s="6">
        <f>ROUND(F22*1.035,0)</f>
        <v>109032</v>
      </c>
      <c r="H23" s="12" t="s">
        <v>15</v>
      </c>
      <c r="I23" s="3" t="s">
        <v>16</v>
      </c>
      <c r="J23" s="6">
        <f>ROUND(COSTable13718[[#This Row],[CO I (C3)]]*1.03,0)</f>
        <v>81243</v>
      </c>
      <c r="K23" s="6">
        <f>ROUND(K21*1.035,0)</f>
        <v>90588</v>
      </c>
      <c r="L23" s="6">
        <f>ROUND(L22*1.035,0)</f>
        <v>102263</v>
      </c>
      <c r="M23" s="6">
        <f>ROUND(M22*1.035,0)</f>
        <v>112303</v>
      </c>
      <c r="N23" s="6"/>
      <c r="O23" s="12" t="s">
        <v>15</v>
      </c>
      <c r="P23" s="3" t="s">
        <v>16</v>
      </c>
      <c r="Q23" s="6">
        <f>ROUND(COSTable1371831[[#This Row],[CO I (C3)]]*1.03,0)</f>
        <v>83680</v>
      </c>
      <c r="R23" s="6">
        <f>ROUND(R21*1.035,0)</f>
        <v>93306</v>
      </c>
      <c r="S23" s="6">
        <f>ROUND(S22*1.035,0)</f>
        <v>105331</v>
      </c>
      <c r="T23" s="6">
        <f>ROUND(T22*1.035,0)</f>
        <v>115672</v>
      </c>
    </row>
    <row r="24" spans="1:20" s="7" customFormat="1" ht="43.15">
      <c r="A24" s="11" t="s">
        <v>17</v>
      </c>
      <c r="B24" s="3" t="s">
        <v>18</v>
      </c>
      <c r="C24" s="6">
        <f t="shared" ref="C24:D25" si="0">ROUND(C23*1.035,0)</f>
        <v>81638</v>
      </c>
      <c r="D24" s="6">
        <f>ROUND(D23*1.035,0)</f>
        <v>91028</v>
      </c>
      <c r="E24" s="6">
        <f>ROUND(E23*1.035,0)</f>
        <v>102759</v>
      </c>
      <c r="F24" s="6">
        <f t="shared" ref="F24:F25" si="1">ROUND(F23*1.035,0)</f>
        <v>112848</v>
      </c>
      <c r="H24" s="12" t="s">
        <v>17</v>
      </c>
      <c r="I24" s="3" t="s">
        <v>18</v>
      </c>
      <c r="J24" s="6">
        <f>ROUND(COSTable13718[[#This Row],[CO I (C3)]]*1.03,0)</f>
        <v>84087</v>
      </c>
      <c r="K24" s="6">
        <f>ROUND(K23*1.035,0)</f>
        <v>93759</v>
      </c>
      <c r="L24" s="6">
        <f>ROUND(L23*1.035,0)</f>
        <v>105842</v>
      </c>
      <c r="M24" s="6">
        <f>ROUND(M23*1.035,0)</f>
        <v>116234</v>
      </c>
      <c r="N24" s="6"/>
      <c r="O24" s="12" t="s">
        <v>17</v>
      </c>
      <c r="P24" s="3" t="s">
        <v>18</v>
      </c>
      <c r="Q24" s="6">
        <f>ROUND(COSTable1371831[[#This Row],[CO I (C3)]]*1.03,0)</f>
        <v>86610</v>
      </c>
      <c r="R24" s="6">
        <f>ROUND(R23*1.035,0)</f>
        <v>96572</v>
      </c>
      <c r="S24" s="6">
        <f>ROUND(S23*1.035,0)</f>
        <v>109018</v>
      </c>
      <c r="T24" s="6">
        <f t="shared" ref="T24" si="2">ROUND(T23*1.035,0)</f>
        <v>119721</v>
      </c>
    </row>
    <row r="25" spans="1:20" s="7" customFormat="1" ht="43.15">
      <c r="A25" s="11" t="s">
        <v>19</v>
      </c>
      <c r="B25" s="3" t="s">
        <v>20</v>
      </c>
      <c r="C25" s="6">
        <f t="shared" si="0"/>
        <v>84495</v>
      </c>
      <c r="D25" s="6">
        <f t="shared" si="0"/>
        <v>94214</v>
      </c>
      <c r="E25" s="6">
        <f>ROUND(E24*1.035,0)</f>
        <v>106356</v>
      </c>
      <c r="F25" s="6">
        <f t="shared" si="1"/>
        <v>116798</v>
      </c>
      <c r="H25" s="12" t="s">
        <v>19</v>
      </c>
      <c r="I25" s="3" t="s">
        <v>20</v>
      </c>
      <c r="J25" s="6">
        <f>ROUND(COSTable13718[[#This Row],[CO I (C3)]]*1.03,0)</f>
        <v>87030</v>
      </c>
      <c r="K25" s="6">
        <f>ROUND(K24*1.035,0)</f>
        <v>97041</v>
      </c>
      <c r="L25" s="6">
        <f>ROUND(L24*1.035,0)</f>
        <v>109546</v>
      </c>
      <c r="M25" s="6">
        <f t="shared" ref="M25" si="3">ROUND(M24*1.035,0)</f>
        <v>120302</v>
      </c>
      <c r="N25" s="6"/>
      <c r="O25" s="12" t="s">
        <v>19</v>
      </c>
      <c r="P25" s="3" t="s">
        <v>20</v>
      </c>
      <c r="Q25" s="6">
        <f>ROUND(COSTable1371831[[#This Row],[CO I (C3)]]*1.03,0)</f>
        <v>89641</v>
      </c>
      <c r="R25" s="6">
        <f t="shared" ref="R25:S25" si="4">ROUND(R24*1.035,0)</f>
        <v>99952</v>
      </c>
      <c r="S25" s="6">
        <f t="shared" si="4"/>
        <v>112834</v>
      </c>
      <c r="T25" s="6">
        <f>ROUND(T24*1.035,0)</f>
        <v>123911</v>
      </c>
    </row>
    <row r="26" spans="1:20" ht="14.45">
      <c r="Q26" s="13"/>
      <c r="R26" s="13"/>
      <c r="S26" s="13"/>
      <c r="T26" s="13"/>
    </row>
    <row r="27" spans="1:20" s="14" customFormat="1" ht="14.45">
      <c r="A27" s="14" t="s">
        <v>21</v>
      </c>
    </row>
    <row r="28" spans="1:20" s="15" customFormat="1" ht="14.45">
      <c r="A28" s="17" t="s">
        <v>22</v>
      </c>
      <c r="B28" s="17"/>
      <c r="C28" s="17"/>
      <c r="D28" s="17"/>
      <c r="E28" s="17"/>
      <c r="F28" s="17"/>
      <c r="G28" s="17"/>
    </row>
    <row r="29" spans="1:20" s="15" customFormat="1" ht="14.45">
      <c r="A29" t="s">
        <v>23</v>
      </c>
      <c r="B29" s="16"/>
      <c r="C29" s="16"/>
      <c r="D29" s="16"/>
      <c r="E29" s="16"/>
      <c r="F29" s="16"/>
      <c r="G29" s="16"/>
    </row>
    <row r="30" spans="1:20" ht="14.45"/>
  </sheetData>
  <mergeCells count="1">
    <mergeCell ref="A28:G28"/>
  </mergeCells>
  <pageMargins left="0.45" right="0.45" top="0.75" bottom="0.75" header="0.3" footer="0.3"/>
  <pageSetup scale="59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4FB30-AE20-4743-BC3C-ABB71AACEFC2}"/>
</file>

<file path=customXml/itemProps2.xml><?xml version="1.0" encoding="utf-8"?>
<ds:datastoreItem xmlns:ds="http://schemas.openxmlformats.org/officeDocument/2006/customXml" ds:itemID="{CDBB302A-7F6D-4444-919A-FF75D5BD1286}"/>
</file>

<file path=customXml/itemProps3.xml><?xml version="1.0" encoding="utf-8"?>
<ds:datastoreItem xmlns:ds="http://schemas.openxmlformats.org/officeDocument/2006/customXml" ds:itemID="{C24D9DF6-5320-4B0B-8F70-C1591216E1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Lum, Jonson</cp:lastModifiedBy>
  <cp:revision/>
  <dcterms:created xsi:type="dcterms:W3CDTF">2023-06-01T20:46:17Z</dcterms:created>
  <dcterms:modified xsi:type="dcterms:W3CDTF">2023-06-15T17:43:42Z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