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gov.sharepoint.com/sites/CompensationImplementation/Shared Documents/General/FY24 Compensation Updates/Salary Schedules/"/>
    </mc:Choice>
  </mc:AlternateContent>
  <xr:revisionPtr revIDLastSave="0" documentId="8_{BE541441-9D38-4226-A571-EBD9EC332528}" xr6:coauthVersionLast="47" xr6:coauthVersionMax="47" xr10:uidLastSave="{00000000-0000-0000-0000-000000000000}"/>
  <bookViews>
    <workbookView xWindow="768" yWindow="768" windowWidth="20004" windowHeight="13488" xr2:uid="{C72E5FF7-FF31-47BC-8F53-50D3AEB09723}"/>
  </bookViews>
  <sheets>
    <sheet name="DS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U10" i="1" s="1"/>
  <c r="L10" i="1"/>
  <c r="T10" i="1" s="1"/>
  <c r="K10" i="1"/>
  <c r="S10" i="1" s="1"/>
  <c r="E10" i="1"/>
  <c r="F10" i="1" s="1"/>
  <c r="L9" i="1"/>
  <c r="T9" i="1" s="1"/>
  <c r="K9" i="1"/>
  <c r="S9" i="1" s="1"/>
  <c r="E9" i="1"/>
  <c r="F9" i="1" s="1"/>
  <c r="T8" i="1"/>
  <c r="S8" i="1"/>
  <c r="L8" i="1"/>
  <c r="K8" i="1"/>
  <c r="F8" i="1"/>
  <c r="N8" i="1" s="1"/>
  <c r="V8" i="1" s="1"/>
  <c r="E8" i="1"/>
  <c r="M8" i="1" s="1"/>
  <c r="U8" i="1" s="1"/>
  <c r="G9" i="1" l="1"/>
  <c r="O9" i="1" s="1"/>
  <c r="W9" i="1" s="1"/>
  <c r="N9" i="1"/>
  <c r="V9" i="1" s="1"/>
  <c r="G10" i="1"/>
  <c r="O10" i="1" s="1"/>
  <c r="W10" i="1" s="1"/>
  <c r="N10" i="1"/>
  <c r="V10" i="1" s="1"/>
  <c r="G8" i="1"/>
  <c r="O8" i="1" s="1"/>
  <c r="W8" i="1" s="1"/>
  <c r="M9" i="1"/>
  <c r="U9" i="1" s="1"/>
</calcChain>
</file>

<file path=xl/sharedStrings.xml><?xml version="1.0" encoding="utf-8"?>
<sst xmlns="http://schemas.openxmlformats.org/spreadsheetml/2006/main" count="56" uniqueCount="23">
  <si>
    <t>MONTGOMERY COUNTY GOVERNMENT</t>
  </si>
  <si>
    <t>DEPUTY SHERIFF MANAGEMENT SALARY SCHEDULE</t>
  </si>
  <si>
    <t>FISCAL YEAR 2024</t>
  </si>
  <si>
    <t>EFFECTIVE JULY 2, 2023</t>
  </si>
  <si>
    <t>EFFECTIVE JANUARY 14, 2024</t>
  </si>
  <si>
    <t>EFFECTIVE JUNE 16, 2024</t>
  </si>
  <si>
    <t>NEW LONGEVITY UPDATES</t>
  </si>
  <si>
    <t>GWA: 3% INCREASE</t>
  </si>
  <si>
    <t>GRADE</t>
  </si>
  <si>
    <t>RANK</t>
  </si>
  <si>
    <t>MINIMUM</t>
  </si>
  <si>
    <t>MAXIMUM</t>
  </si>
  <si>
    <t>16 YEAR 
LONGEVITY
(3.5%)</t>
  </si>
  <si>
    <t>20 YEAR 
LONGEVITY
(3.5%)</t>
  </si>
  <si>
    <t>25 YEAR 
LONGEVITY
(3.5%)</t>
  </si>
  <si>
    <t>D2</t>
  </si>
  <si>
    <t>DEPUTY SHERIFF LIEUTENANT</t>
  </si>
  <si>
    <t>D3</t>
  </si>
  <si>
    <t>DEPUTY SHERIFF CAPTAIN</t>
  </si>
  <si>
    <t>D4</t>
  </si>
  <si>
    <t>DEPUTY SHERIFF COLONEL</t>
  </si>
  <si>
    <t>FY24 Notes:</t>
  </si>
  <si>
    <t xml:space="preserve">1) No retroactive pay for updated longevity.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</si>
</sst>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0" fillId="0" borderId="0" xfId="0" applyNumberFormat="1"/>
    <xf numFmtId="0" fontId="2" fillId="0" borderId="0" xfId="0" applyFont="1"/>
    <xf numFmtId="0" fontId="6" fillId="0" borderId="0" xfId="0" applyFont="1" applyAlignment="1">
      <alignment horizontal="left" vertical="top" wrapText="1"/>
    </xf>
    <xf numFmtId="0" fontId="1" fillId="0" borderId="0" xfId="0" applyFont="1" applyAlignment="1">
      <alignment vertical="top" wrapText="1"/>
    </xf>
  </cellXfs>
  <cellStyles count="1">
    <cellStyle name="Normal" xfId="0" builtinId="0"/>
  </cellStyles>
  <dxfs count="21">
    <dxf>
      <font>
        <b val="0"/>
        <i val="0"/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</dxf>
    <dxf>
      <font>
        <b val="0"/>
        <i val="0"/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</dxf>
    <dxf>
      <numFmt numFmtId="164" formatCode="&quot;$&quot;#,##0"/>
    </dxf>
    <dxf>
      <font>
        <b val="0"/>
        <i val="0"/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</dxf>
    <dxf>
      <font>
        <b val="0"/>
        <i val="0"/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</dxf>
    <dxf>
      <font>
        <b/>
      </font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</dxf>
    <dxf>
      <font>
        <b val="0"/>
        <i val="0"/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</dxf>
    <dxf>
      <numFmt numFmtId="164" formatCode="&quot;$&quot;#,##0"/>
    </dxf>
    <dxf>
      <font>
        <b val="0"/>
        <i val="0"/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</dxf>
    <dxf>
      <font>
        <b val="0"/>
        <i val="0"/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</dxf>
    <dxf>
      <font>
        <b/>
      </font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font>
        <b/>
      </font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B43C9CB-7D96-468E-81B6-0F503BE8AD1E}" name="DSMTable14019" displayName="DSMTable14019" ref="A7:G10" totalsRowShown="0" headerRowDxfId="20">
  <tableColumns count="7">
    <tableColumn id="1" xr3:uid="{1DA76944-9CFF-4767-BB28-7EBBB315EC43}" name="GRADE" dataDxfId="19"/>
    <tableColumn id="2" xr3:uid="{F8AAD5AF-06A8-442E-97C9-D394A7386B19}" name="RANK"/>
    <tableColumn id="3" xr3:uid="{59DC75DF-C8E2-4D6F-968E-64D630B7F6CA}" name="MINIMUM" dataDxfId="18"/>
    <tableColumn id="4" xr3:uid="{35E66486-1902-42EB-898C-AE3EB5A23CA8}" name="MAXIMUM" dataDxfId="17"/>
    <tableColumn id="7" xr3:uid="{D71CEFDC-018B-48AA-B96E-2E4CABC0FDB7}" name="16 YEAR _x000a_LONGEVITY_x000a_(3.5%)" dataDxfId="16">
      <calculatedColumnFormula>DSMTable14019[[#This Row],[MAXIMUM]]*1.035</calculatedColumnFormula>
    </tableColumn>
    <tableColumn id="5" xr3:uid="{5A0390DB-BE15-4BFB-8D5C-871DAEC138ED}" name="20 YEAR _x000a_LONGEVITY_x000a_(3.5%)" dataDxfId="15">
      <calculatedColumnFormula>DSMTable14019[[#This Row],[16 YEAR 
LONGEVITY
(3.5%)]]*1.035</calculatedColumnFormula>
    </tableColumn>
    <tableColumn id="6" xr3:uid="{77981E8E-27B6-4A29-B9B1-A4E56FDB3D32}" name="25 YEAR _x000a_LONGEVITY_x000a_(3.5%)" dataDxfId="14">
      <calculatedColumnFormula>DSMTable14019[[#This Row],[20 YEAR 
LONGEVITY
(3.5%)]]*1.035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205763B-DA15-49FC-8FD5-CDCDA8EDF129}" name="DSMTable1401933" displayName="DSMTable1401933" ref="I7:O10" totalsRowShown="0" headerRowDxfId="13">
  <tableColumns count="7">
    <tableColumn id="1" xr3:uid="{4BA8F2D0-EAC2-4FD4-A0AE-DFF06C5FCEC5}" name="GRADE" dataDxfId="12"/>
    <tableColumn id="2" xr3:uid="{E6D6BFE5-8785-4757-82EF-499801C863E8}" name="RANK"/>
    <tableColumn id="3" xr3:uid="{A60BA8DC-2DC1-42D8-8126-633960457DD0}" name="MINIMUM" dataDxfId="11">
      <calculatedColumnFormula>DSMTable14019[[#This Row],[MINIMUM]]*1.03</calculatedColumnFormula>
    </tableColumn>
    <tableColumn id="4" xr3:uid="{934325DA-4F2A-4A5D-BD8F-7D5967E86CBA}" name="MAXIMUM" dataDxfId="10">
      <calculatedColumnFormula>DSMTable14019[[#This Row],[MAXIMUM]]*1.03</calculatedColumnFormula>
    </tableColumn>
    <tableColumn id="7" xr3:uid="{FF21A4B3-12CE-4F64-ADCB-2C0509C0116B}" name="16 YEAR _x000a_LONGEVITY_x000a_(3.5%)" dataDxfId="9">
      <calculatedColumnFormula>DSMTable14019[[#This Row],[16 YEAR 
LONGEVITY
(3.5%)]]*1.03</calculatedColumnFormula>
    </tableColumn>
    <tableColumn id="5" xr3:uid="{6A5D2782-CEA6-4DD0-88CF-E8D94CCA145F}" name="20 YEAR _x000a_LONGEVITY_x000a_(3.5%)" dataDxfId="8">
      <calculatedColumnFormula>DSMTable14019[[#This Row],[20 YEAR 
LONGEVITY
(3.5%)]]*1.03</calculatedColumnFormula>
    </tableColumn>
    <tableColumn id="6" xr3:uid="{99525112-8FDF-475B-B614-D08644BE69AF}" name="25 YEAR _x000a_LONGEVITY_x000a_(3.5%)" dataDxfId="7">
      <calculatedColumnFormula>DSMTable14019[[#This Row],[25 YEAR 
LONGEVITY
(3.5%)]]*1.03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F07D9CE-B87A-4E02-B541-65145AA78615}" name="DSMTable140193311" displayName="DSMTable140193311" ref="Q7:W10" totalsRowShown="0" headerRowDxfId="6">
  <tableColumns count="7">
    <tableColumn id="1" xr3:uid="{AABC62DB-89C1-4FCE-8A1D-10CC6F6A9CA6}" name="GRADE" dataDxfId="5"/>
    <tableColumn id="2" xr3:uid="{EE855351-7F1E-48F8-8CB6-44662863939D}" name="RANK"/>
    <tableColumn id="3" xr3:uid="{3070A61C-1C2E-4ABD-9E18-E86AA7965197}" name="MINIMUM" dataDxfId="4">
      <calculatedColumnFormula>DSMTable1401933[[#This Row],[MINIMUM]]*1.03</calculatedColumnFormula>
    </tableColumn>
    <tableColumn id="4" xr3:uid="{20E0A3EC-AEAB-46A4-8676-909CFA049979}" name="MAXIMUM" dataDxfId="3">
      <calculatedColumnFormula>DSMTable1401933[[#This Row],[MAXIMUM]]*1.03</calculatedColumnFormula>
    </tableColumn>
    <tableColumn id="7" xr3:uid="{19BA0398-B2BE-40FD-B05C-1A4728117244}" name="16 YEAR _x000a_LONGEVITY_x000a_(3.5%)" dataDxfId="2">
      <calculatedColumnFormula>DSMTable1401933[[#This Row],[16 YEAR 
LONGEVITY
(3.5%)]]*1.03</calculatedColumnFormula>
    </tableColumn>
    <tableColumn id="5" xr3:uid="{80EC89F5-C3DC-45C3-890A-267C79CB5682}" name="20 YEAR _x000a_LONGEVITY_x000a_(3.5%)" dataDxfId="1">
      <calculatedColumnFormula>DSMTable1401933[[#This Row],[20 YEAR 
LONGEVITY
(3.5%)]]*1.03</calculatedColumnFormula>
    </tableColumn>
    <tableColumn id="6" xr3:uid="{C32B75BD-938F-46EC-B43F-A4E7A4529222}" name="25 YEAR _x000a_LONGEVITY_x000a_(3.5%)" dataDxfId="0">
      <calculatedColumnFormula>DSMTable1401933[[#This Row],[25 YEAR 
LONGEVITY
(3.5%)]]*1.03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7A732-0190-48C5-A64B-87E04FD8F298}">
  <sheetPr>
    <tabColor theme="9" tint="0.59999389629810485"/>
    <pageSetUpPr fitToPage="1"/>
  </sheetPr>
  <dimension ref="A1:Y15"/>
  <sheetViews>
    <sheetView showGridLines="0" tabSelected="1" zoomScaleNormal="100" workbookViewId="0">
      <selection activeCell="M3" sqref="M3"/>
    </sheetView>
  </sheetViews>
  <sheetFormatPr defaultColWidth="0" defaultRowHeight="0" customHeight="1" zeroHeight="1" x14ac:dyDescent="0.3"/>
  <cols>
    <col min="1" max="1" width="7.88671875" customWidth="1"/>
    <col min="2" max="2" width="25.88671875" customWidth="1"/>
    <col min="3" max="7" width="10.88671875" customWidth="1"/>
    <col min="8" max="8" width="4.88671875" customWidth="1"/>
    <col min="9" max="9" width="7.88671875" customWidth="1"/>
    <col min="10" max="10" width="25.88671875" customWidth="1"/>
    <col min="11" max="15" width="10.88671875" customWidth="1"/>
    <col min="16" max="16" width="4.88671875" customWidth="1"/>
    <col min="17" max="17" width="7.88671875" customWidth="1"/>
    <col min="18" max="18" width="25.88671875" customWidth="1"/>
    <col min="19" max="23" width="10.88671875" customWidth="1"/>
    <col min="24" max="24" width="2.88671875" customWidth="1"/>
    <col min="25" max="25" width="0" hidden="1" customWidth="1"/>
    <col min="26" max="16384" width="8.88671875" hidden="1"/>
  </cols>
  <sheetData>
    <row r="1" spans="1:23" s="1" customFormat="1" ht="18" x14ac:dyDescent="0.35">
      <c r="A1" s="1" t="s">
        <v>0</v>
      </c>
      <c r="I1" s="1" t="s">
        <v>0</v>
      </c>
      <c r="Q1" s="1" t="s">
        <v>0</v>
      </c>
    </row>
    <row r="2" spans="1:23" s="1" customFormat="1" ht="18" x14ac:dyDescent="0.35">
      <c r="A2" s="1" t="s">
        <v>1</v>
      </c>
      <c r="I2" s="1" t="s">
        <v>1</v>
      </c>
      <c r="Q2" s="1" t="s">
        <v>1</v>
      </c>
    </row>
    <row r="3" spans="1:23" s="1" customFormat="1" ht="18" x14ac:dyDescent="0.35">
      <c r="A3" s="1" t="s">
        <v>2</v>
      </c>
      <c r="I3" s="1" t="s">
        <v>2</v>
      </c>
      <c r="Q3" s="1" t="s">
        <v>2</v>
      </c>
    </row>
    <row r="4" spans="1:23" s="1" customFormat="1" ht="18" x14ac:dyDescent="0.35">
      <c r="A4" s="2" t="s">
        <v>3</v>
      </c>
      <c r="I4" s="2" t="s">
        <v>4</v>
      </c>
      <c r="Q4" s="2" t="s">
        <v>5</v>
      </c>
    </row>
    <row r="5" spans="1:23" s="1" customFormat="1" ht="18" x14ac:dyDescent="0.35">
      <c r="A5" s="2" t="s">
        <v>6</v>
      </c>
      <c r="I5" s="2" t="s">
        <v>7</v>
      </c>
      <c r="Q5" s="2" t="s">
        <v>7</v>
      </c>
    </row>
    <row r="6" spans="1:23" ht="14.4" x14ac:dyDescent="0.3"/>
    <row r="7" spans="1:23" s="3" customFormat="1" ht="43.2" x14ac:dyDescent="0.3">
      <c r="A7" s="3" t="s">
        <v>8</v>
      </c>
      <c r="B7" s="3" t="s">
        <v>9</v>
      </c>
      <c r="C7" s="3" t="s">
        <v>10</v>
      </c>
      <c r="D7" s="3" t="s">
        <v>11</v>
      </c>
      <c r="E7" s="4" t="s">
        <v>12</v>
      </c>
      <c r="F7" s="4" t="s">
        <v>13</v>
      </c>
      <c r="G7" s="4" t="s">
        <v>14</v>
      </c>
      <c r="I7" s="3" t="s">
        <v>8</v>
      </c>
      <c r="J7" s="3" t="s">
        <v>9</v>
      </c>
      <c r="K7" s="3" t="s">
        <v>10</v>
      </c>
      <c r="L7" s="3" t="s">
        <v>11</v>
      </c>
      <c r="M7" s="5" t="s">
        <v>12</v>
      </c>
      <c r="N7" s="5" t="s">
        <v>13</v>
      </c>
      <c r="O7" s="5" t="s">
        <v>14</v>
      </c>
      <c r="P7" s="5"/>
      <c r="Q7" s="3" t="s">
        <v>8</v>
      </c>
      <c r="R7" s="3" t="s">
        <v>9</v>
      </c>
      <c r="S7" s="3" t="s">
        <v>10</v>
      </c>
      <c r="T7" s="3" t="s">
        <v>11</v>
      </c>
      <c r="U7" s="5" t="s">
        <v>12</v>
      </c>
      <c r="V7" s="5" t="s">
        <v>13</v>
      </c>
      <c r="W7" s="5" t="s">
        <v>14</v>
      </c>
    </row>
    <row r="8" spans="1:23" ht="14.4" x14ac:dyDescent="0.3">
      <c r="A8" s="6" t="s">
        <v>15</v>
      </c>
      <c r="B8" t="s">
        <v>16</v>
      </c>
      <c r="C8" s="7">
        <v>77716</v>
      </c>
      <c r="D8" s="7">
        <v>122092</v>
      </c>
      <c r="E8" s="7">
        <f>DSMTable14019[[#This Row],[MAXIMUM]]*1.035</f>
        <v>126365.21999999999</v>
      </c>
      <c r="F8" s="7">
        <f>DSMTable14019[[#This Row],[16 YEAR 
LONGEVITY
(3.5%)]]*1.035</f>
        <v>130788.00269999998</v>
      </c>
      <c r="G8" s="7">
        <f>DSMTable14019[[#This Row],[20 YEAR 
LONGEVITY
(3.5%)]]*1.035</f>
        <v>135365.58279449996</v>
      </c>
      <c r="I8" s="6" t="s">
        <v>15</v>
      </c>
      <c r="J8" t="s">
        <v>16</v>
      </c>
      <c r="K8" s="7">
        <f>DSMTable14019[[#This Row],[MINIMUM]]*1.03</f>
        <v>80047.48</v>
      </c>
      <c r="L8" s="7">
        <f>DSMTable14019[[#This Row],[MAXIMUM]]*1.03</f>
        <v>125754.76000000001</v>
      </c>
      <c r="M8" s="7">
        <f>DSMTable14019[[#This Row],[16 YEAR 
LONGEVITY
(3.5%)]]*1.03</f>
        <v>130156.17659999999</v>
      </c>
      <c r="N8" s="7">
        <f>DSMTable14019[[#This Row],[20 YEAR 
LONGEVITY
(3.5%)]]*1.03</f>
        <v>134711.64278099997</v>
      </c>
      <c r="O8" s="7">
        <f>DSMTable14019[[#This Row],[25 YEAR 
LONGEVITY
(3.5%)]]*1.03</f>
        <v>139426.55027833497</v>
      </c>
      <c r="P8" s="7"/>
      <c r="Q8" s="6" t="s">
        <v>15</v>
      </c>
      <c r="R8" t="s">
        <v>16</v>
      </c>
      <c r="S8" s="7">
        <f>DSMTable1401933[[#This Row],[MINIMUM]]*1.03</f>
        <v>82448.904399999999</v>
      </c>
      <c r="T8" s="7">
        <f>DSMTable1401933[[#This Row],[MAXIMUM]]*1.03</f>
        <v>129527.40280000001</v>
      </c>
      <c r="U8" s="7">
        <f>DSMTable1401933[[#This Row],[16 YEAR 
LONGEVITY
(3.5%)]]*1.03</f>
        <v>134060.861898</v>
      </c>
      <c r="V8" s="7">
        <f>DSMTable1401933[[#This Row],[20 YEAR 
LONGEVITY
(3.5%)]]*1.03</f>
        <v>138752.99206442997</v>
      </c>
      <c r="W8" s="7">
        <f>DSMTable1401933[[#This Row],[25 YEAR 
LONGEVITY
(3.5%)]]*1.03</f>
        <v>143609.34678668503</v>
      </c>
    </row>
    <row r="9" spans="1:23" ht="14.4" x14ac:dyDescent="0.3">
      <c r="A9" s="6" t="s">
        <v>17</v>
      </c>
      <c r="B9" t="s">
        <v>18</v>
      </c>
      <c r="C9" s="7">
        <v>92057</v>
      </c>
      <c r="D9" s="7">
        <v>146204</v>
      </c>
      <c r="E9" s="7">
        <f>DSMTable14019[[#This Row],[MAXIMUM]]*1.035</f>
        <v>151321.13999999998</v>
      </c>
      <c r="F9" s="7">
        <f>DSMTable14019[[#This Row],[16 YEAR 
LONGEVITY
(3.5%)]]*1.035</f>
        <v>156617.37989999997</v>
      </c>
      <c r="G9" s="7">
        <f>DSMTable14019[[#This Row],[20 YEAR 
LONGEVITY
(3.5%)]]*1.035</f>
        <v>162098.98819649997</v>
      </c>
      <c r="I9" s="6" t="s">
        <v>17</v>
      </c>
      <c r="J9" t="s">
        <v>18</v>
      </c>
      <c r="K9" s="7">
        <f>DSMTable14019[[#This Row],[MINIMUM]]*1.03</f>
        <v>94818.71</v>
      </c>
      <c r="L9" s="7">
        <f>DSMTable14019[[#This Row],[MAXIMUM]]*1.03</f>
        <v>150590.12</v>
      </c>
      <c r="M9" s="7">
        <f>DSMTable14019[[#This Row],[16 YEAR 
LONGEVITY
(3.5%)]]*1.03</f>
        <v>155860.77419999999</v>
      </c>
      <c r="N9" s="7">
        <f>DSMTable14019[[#This Row],[20 YEAR 
LONGEVITY
(3.5%)]]*1.03</f>
        <v>161315.90129699997</v>
      </c>
      <c r="O9" s="7">
        <f>DSMTable14019[[#This Row],[25 YEAR 
LONGEVITY
(3.5%)]]*1.03</f>
        <v>166961.95784239497</v>
      </c>
      <c r="P9" s="7"/>
      <c r="Q9" s="6" t="s">
        <v>17</v>
      </c>
      <c r="R9" t="s">
        <v>18</v>
      </c>
      <c r="S9" s="7">
        <f>DSMTable1401933[[#This Row],[MINIMUM]]*1.03</f>
        <v>97663.271300000008</v>
      </c>
      <c r="T9" s="7">
        <f>DSMTable1401933[[#This Row],[MAXIMUM]]*1.03</f>
        <v>155107.8236</v>
      </c>
      <c r="U9" s="7">
        <f>DSMTable1401933[[#This Row],[16 YEAR 
LONGEVITY
(3.5%)]]*1.03</f>
        <v>160536.59742599999</v>
      </c>
      <c r="V9" s="7">
        <f>DSMTable1401933[[#This Row],[20 YEAR 
LONGEVITY
(3.5%)]]*1.03</f>
        <v>166155.37833590998</v>
      </c>
      <c r="W9" s="7">
        <f>DSMTable1401933[[#This Row],[25 YEAR 
LONGEVITY
(3.5%)]]*1.03</f>
        <v>171970.81657766682</v>
      </c>
    </row>
    <row r="10" spans="1:23" ht="14.4" x14ac:dyDescent="0.3">
      <c r="A10" s="6" t="s">
        <v>19</v>
      </c>
      <c r="B10" t="s">
        <v>20</v>
      </c>
      <c r="C10" s="7">
        <v>104963</v>
      </c>
      <c r="D10" s="7">
        <v>167739</v>
      </c>
      <c r="E10" s="7">
        <f>DSMTable14019[[#This Row],[MAXIMUM]]*1.035</f>
        <v>173609.86499999999</v>
      </c>
      <c r="F10" s="7">
        <f>DSMTable14019[[#This Row],[16 YEAR 
LONGEVITY
(3.5%)]]*1.035</f>
        <v>179686.21027499999</v>
      </c>
      <c r="G10" s="7">
        <f>DSMTable14019[[#This Row],[20 YEAR 
LONGEVITY
(3.5%)]]*1.035</f>
        <v>185975.22763462499</v>
      </c>
      <c r="I10" s="6" t="s">
        <v>19</v>
      </c>
      <c r="J10" t="s">
        <v>20</v>
      </c>
      <c r="K10" s="7">
        <f>DSMTable14019[[#This Row],[MINIMUM]]*1.03</f>
        <v>108111.89</v>
      </c>
      <c r="L10" s="7">
        <f>DSMTable14019[[#This Row],[MAXIMUM]]*1.03</f>
        <v>172771.17</v>
      </c>
      <c r="M10" s="7">
        <f>DSMTable14019[[#This Row],[16 YEAR 
LONGEVITY
(3.5%)]]*1.03</f>
        <v>178818.16094999999</v>
      </c>
      <c r="N10" s="7">
        <f>DSMTable14019[[#This Row],[20 YEAR 
LONGEVITY
(3.5%)]]*1.03</f>
        <v>185076.79658324999</v>
      </c>
      <c r="O10" s="7">
        <f>DSMTable14019[[#This Row],[25 YEAR 
LONGEVITY
(3.5%)]]*1.03</f>
        <v>191554.48446366374</v>
      </c>
      <c r="P10" s="7"/>
      <c r="Q10" s="6" t="s">
        <v>19</v>
      </c>
      <c r="R10" t="s">
        <v>20</v>
      </c>
      <c r="S10" s="7">
        <f>DSMTable1401933[[#This Row],[MINIMUM]]*1.03</f>
        <v>111355.2467</v>
      </c>
      <c r="T10" s="7">
        <f>DSMTable1401933[[#This Row],[MAXIMUM]]*1.03</f>
        <v>177954.30510000003</v>
      </c>
      <c r="U10" s="7">
        <f>DSMTable1401933[[#This Row],[16 YEAR 
LONGEVITY
(3.5%)]]*1.03</f>
        <v>184182.70577850001</v>
      </c>
      <c r="V10" s="7">
        <f>DSMTable1401933[[#This Row],[20 YEAR 
LONGEVITY
(3.5%)]]*1.03</f>
        <v>190629.1004807475</v>
      </c>
      <c r="W10" s="7">
        <f>DSMTable1401933[[#This Row],[25 YEAR 
LONGEVITY
(3.5%)]]*1.03</f>
        <v>197301.11899757365</v>
      </c>
    </row>
    <row r="11" spans="1:23" ht="14.4" x14ac:dyDescent="0.3"/>
    <row r="12" spans="1:23" ht="14.4" x14ac:dyDescent="0.3">
      <c r="A12" s="8" t="s">
        <v>21</v>
      </c>
      <c r="C12" s="7"/>
      <c r="D12" s="7"/>
      <c r="E12" s="7"/>
      <c r="F12" s="7"/>
      <c r="G12" s="7"/>
    </row>
    <row r="13" spans="1:23" ht="14.4" x14ac:dyDescent="0.3">
      <c r="A13" s="9" t="s">
        <v>22</v>
      </c>
      <c r="B13" s="9"/>
      <c r="C13" s="9"/>
      <c r="D13" s="9"/>
      <c r="E13" s="9"/>
      <c r="F13" s="9"/>
      <c r="G13" s="9"/>
    </row>
    <row r="14" spans="1:23" ht="14.4" x14ac:dyDescent="0.3">
      <c r="A14" s="10"/>
      <c r="B14" s="10"/>
      <c r="C14" s="7"/>
      <c r="D14" s="7"/>
      <c r="E14" s="7"/>
      <c r="F14" s="7"/>
      <c r="G14" s="7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 ht="14.4" hidden="1" x14ac:dyDescent="0.3">
      <c r="A15" s="10"/>
      <c r="B15" s="10"/>
      <c r="C15" s="10"/>
      <c r="D15" s="10"/>
      <c r="E15" s="10"/>
      <c r="F15" s="10"/>
      <c r="G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</sheetData>
  <mergeCells count="1">
    <mergeCell ref="A13:G13"/>
  </mergeCells>
  <pageMargins left="0.45" right="0.45" top="0.75" bottom="0.75" header="0.3" footer="0.3"/>
  <pageSetup scale="46" orientation="landscape"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BD57E7BC524A43AC6A44697A12C287" ma:contentTypeVersion="4" ma:contentTypeDescription="Create a new document." ma:contentTypeScope="" ma:versionID="dee0397a73efdf2e87c38dbf36fd203f">
  <xsd:schema xmlns:xsd="http://www.w3.org/2001/XMLSchema" xmlns:xs="http://www.w3.org/2001/XMLSchema" xmlns:p="http://schemas.microsoft.com/office/2006/metadata/properties" xmlns:ns2="9127b8fb-d66a-4ff3-ab07-2e6ae728f707" xmlns:ns3="4371f9e0-a6ae-4659-99bc-c8f785673b7e" targetNamespace="http://schemas.microsoft.com/office/2006/metadata/properties" ma:root="true" ma:fieldsID="30f94fdace82ec73f05c3be122488eae" ns2:_="" ns3:_="">
    <xsd:import namespace="9127b8fb-d66a-4ff3-ab07-2e6ae728f707"/>
    <xsd:import namespace="4371f9e0-a6ae-4659-99bc-c8f785673b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7b8fb-d66a-4ff3-ab07-2e6ae728f7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1f9e0-a6ae-4659-99bc-c8f785673b7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D4C52B-3099-46DF-B499-A8EEF83FCD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27b8fb-d66a-4ff3-ab07-2e6ae728f707"/>
    <ds:schemaRef ds:uri="4371f9e0-a6ae-4659-99bc-c8f785673b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B8D66E-5309-4EA0-B987-3EE55AE7D8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EBC061-4CD7-4E5F-9BA9-7E5CFC6655CD}">
  <ds:schemaRefs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4371f9e0-a6ae-4659-99bc-c8f785673b7e"/>
    <ds:schemaRef ds:uri="9127b8fb-d66a-4ff3-ab07-2e6ae728f70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Lum, Jonson</dc:creator>
  <cp:lastModifiedBy>Lum, Jonson</cp:lastModifiedBy>
  <dcterms:created xsi:type="dcterms:W3CDTF">2023-06-01T22:31:28Z</dcterms:created>
  <dcterms:modified xsi:type="dcterms:W3CDTF">2023-06-01T22:31:50Z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0x0101007BBD57E7BC524A43AC6A44697A12C287</vt:lpwstr>
  </property>
</Properties>
</file>