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mcgov.sharepoint.com/sites/CompensationImplementation/Shared Documents/General/FY24 Compensation Updates/Salary Schedules/"/>
    </mc:Choice>
  </mc:AlternateContent>
  <xr:revisionPtr revIDLastSave="0" documentId="8_{E24DF889-4609-4A3C-B171-0DAC67013F3D}" xr6:coauthVersionLast="47" xr6:coauthVersionMax="47" xr10:uidLastSave="{00000000-0000-0000-0000-000000000000}"/>
  <bookViews>
    <workbookView xWindow="-25200" yWindow="870" windowWidth="22725" windowHeight="14715" xr2:uid="{DE6F8E60-F857-4E8B-8540-379AC3B28921}"/>
  </bookViews>
  <sheets>
    <sheet name="GS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R43" i="1" s="1"/>
  <c r="J43" i="1"/>
  <c r="Q43" i="1" s="1"/>
  <c r="I43" i="1"/>
  <c r="P43" i="1" s="1"/>
  <c r="F43" i="1"/>
  <c r="M43" i="1" s="1"/>
  <c r="T43" i="1" s="1"/>
  <c r="E43" i="1"/>
  <c r="L43" i="1" s="1"/>
  <c r="S43" i="1" s="1"/>
  <c r="P42" i="1"/>
  <c r="K42" i="1"/>
  <c r="R42" i="1" s="1"/>
  <c r="J42" i="1"/>
  <c r="Q42" i="1" s="1"/>
  <c r="I42" i="1"/>
  <c r="E42" i="1"/>
  <c r="L42" i="1" s="1"/>
  <c r="S42" i="1" s="1"/>
  <c r="P41" i="1"/>
  <c r="K41" i="1"/>
  <c r="R41" i="1" s="1"/>
  <c r="J41" i="1"/>
  <c r="Q41" i="1" s="1"/>
  <c r="I41" i="1"/>
  <c r="F41" i="1"/>
  <c r="M41" i="1" s="1"/>
  <c r="T41" i="1" s="1"/>
  <c r="E41" i="1"/>
  <c r="L41" i="1" s="1"/>
  <c r="S41" i="1" s="1"/>
  <c r="Q40" i="1"/>
  <c r="P40" i="1"/>
  <c r="K40" i="1"/>
  <c r="R40" i="1" s="1"/>
  <c r="J40" i="1"/>
  <c r="I40" i="1"/>
  <c r="E40" i="1"/>
  <c r="L40" i="1" s="1"/>
  <c r="S40" i="1" s="1"/>
  <c r="P39" i="1"/>
  <c r="K39" i="1"/>
  <c r="R39" i="1" s="1"/>
  <c r="J39" i="1"/>
  <c r="Q39" i="1" s="1"/>
  <c r="I39" i="1"/>
  <c r="F39" i="1"/>
  <c r="M39" i="1" s="1"/>
  <c r="T39" i="1" s="1"/>
  <c r="E39" i="1"/>
  <c r="L39" i="1" s="1"/>
  <c r="S39" i="1" s="1"/>
  <c r="Q38" i="1"/>
  <c r="P38" i="1"/>
  <c r="K38" i="1"/>
  <c r="R38" i="1" s="1"/>
  <c r="J38" i="1"/>
  <c r="I38" i="1"/>
  <c r="E38" i="1"/>
  <c r="L38" i="1" s="1"/>
  <c r="S38" i="1" s="1"/>
  <c r="P37" i="1"/>
  <c r="K37" i="1"/>
  <c r="R37" i="1" s="1"/>
  <c r="J37" i="1"/>
  <c r="Q37" i="1" s="1"/>
  <c r="I37" i="1"/>
  <c r="F37" i="1"/>
  <c r="M37" i="1" s="1"/>
  <c r="T37" i="1" s="1"/>
  <c r="E37" i="1"/>
  <c r="L37" i="1" s="1"/>
  <c r="S37" i="1" s="1"/>
  <c r="Q36" i="1"/>
  <c r="P36" i="1"/>
  <c r="K36" i="1"/>
  <c r="R36" i="1" s="1"/>
  <c r="J36" i="1"/>
  <c r="I36" i="1"/>
  <c r="E36" i="1"/>
  <c r="L36" i="1" s="1"/>
  <c r="S36" i="1" s="1"/>
  <c r="P35" i="1"/>
  <c r="K35" i="1"/>
  <c r="R35" i="1" s="1"/>
  <c r="J35" i="1"/>
  <c r="Q35" i="1" s="1"/>
  <c r="I35" i="1"/>
  <c r="F35" i="1"/>
  <c r="M35" i="1" s="1"/>
  <c r="T35" i="1" s="1"/>
  <c r="E35" i="1"/>
  <c r="L35" i="1" s="1"/>
  <c r="S35" i="1" s="1"/>
  <c r="Q34" i="1"/>
  <c r="P34" i="1"/>
  <c r="K34" i="1"/>
  <c r="R34" i="1" s="1"/>
  <c r="J34" i="1"/>
  <c r="I34" i="1"/>
  <c r="E34" i="1"/>
  <c r="L34" i="1" s="1"/>
  <c r="S34" i="1" s="1"/>
  <c r="P33" i="1"/>
  <c r="K33" i="1"/>
  <c r="R33" i="1" s="1"/>
  <c r="J33" i="1"/>
  <c r="Q33" i="1" s="1"/>
  <c r="I33" i="1"/>
  <c r="F33" i="1"/>
  <c r="M33" i="1" s="1"/>
  <c r="T33" i="1" s="1"/>
  <c r="E33" i="1"/>
  <c r="L33" i="1" s="1"/>
  <c r="S33" i="1" s="1"/>
  <c r="Q32" i="1"/>
  <c r="P32" i="1"/>
  <c r="K32" i="1"/>
  <c r="R32" i="1" s="1"/>
  <c r="J32" i="1"/>
  <c r="I32" i="1"/>
  <c r="E32" i="1"/>
  <c r="L32" i="1" s="1"/>
  <c r="S32" i="1" s="1"/>
  <c r="P31" i="1"/>
  <c r="K31" i="1"/>
  <c r="R31" i="1" s="1"/>
  <c r="J31" i="1"/>
  <c r="Q31" i="1" s="1"/>
  <c r="I31" i="1"/>
  <c r="F31" i="1"/>
  <c r="M31" i="1" s="1"/>
  <c r="T31" i="1" s="1"/>
  <c r="E31" i="1"/>
  <c r="L31" i="1" s="1"/>
  <c r="S31" i="1" s="1"/>
  <c r="Q30" i="1"/>
  <c r="P30" i="1"/>
  <c r="K30" i="1"/>
  <c r="R30" i="1" s="1"/>
  <c r="J30" i="1"/>
  <c r="I30" i="1"/>
  <c r="E30" i="1"/>
  <c r="L30" i="1" s="1"/>
  <c r="S30" i="1" s="1"/>
  <c r="P29" i="1"/>
  <c r="K29" i="1"/>
  <c r="R29" i="1" s="1"/>
  <c r="J29" i="1"/>
  <c r="Q29" i="1" s="1"/>
  <c r="I29" i="1"/>
  <c r="F29" i="1"/>
  <c r="M29" i="1" s="1"/>
  <c r="T29" i="1" s="1"/>
  <c r="E29" i="1"/>
  <c r="L29" i="1" s="1"/>
  <c r="S29" i="1" s="1"/>
  <c r="Q28" i="1"/>
  <c r="P28" i="1"/>
  <c r="K28" i="1"/>
  <c r="R28" i="1" s="1"/>
  <c r="J28" i="1"/>
  <c r="I28" i="1"/>
  <c r="E28" i="1"/>
  <c r="L28" i="1" s="1"/>
  <c r="S28" i="1" s="1"/>
  <c r="P27" i="1"/>
  <c r="K27" i="1"/>
  <c r="R27" i="1" s="1"/>
  <c r="J27" i="1"/>
  <c r="Q27" i="1" s="1"/>
  <c r="I27" i="1"/>
  <c r="F27" i="1"/>
  <c r="M27" i="1" s="1"/>
  <c r="T27" i="1" s="1"/>
  <c r="E27" i="1"/>
  <c r="L27" i="1" s="1"/>
  <c r="S27" i="1" s="1"/>
  <c r="Q26" i="1"/>
  <c r="P26" i="1"/>
  <c r="K26" i="1"/>
  <c r="R26" i="1" s="1"/>
  <c r="J26" i="1"/>
  <c r="I26" i="1"/>
  <c r="E26" i="1"/>
  <c r="L26" i="1" s="1"/>
  <c r="S26" i="1" s="1"/>
  <c r="P25" i="1"/>
  <c r="K25" i="1"/>
  <c r="R25" i="1" s="1"/>
  <c r="J25" i="1"/>
  <c r="Q25" i="1" s="1"/>
  <c r="I25" i="1"/>
  <c r="F25" i="1"/>
  <c r="M25" i="1" s="1"/>
  <c r="T25" i="1" s="1"/>
  <c r="E25" i="1"/>
  <c r="L25" i="1" s="1"/>
  <c r="S25" i="1" s="1"/>
  <c r="Q24" i="1"/>
  <c r="P24" i="1"/>
  <c r="K24" i="1"/>
  <c r="R24" i="1" s="1"/>
  <c r="J24" i="1"/>
  <c r="I24" i="1"/>
  <c r="E24" i="1"/>
  <c r="L24" i="1" s="1"/>
  <c r="S24" i="1" s="1"/>
  <c r="P23" i="1"/>
  <c r="K23" i="1"/>
  <c r="R23" i="1" s="1"/>
  <c r="J23" i="1"/>
  <c r="Q23" i="1" s="1"/>
  <c r="I23" i="1"/>
  <c r="F23" i="1"/>
  <c r="M23" i="1" s="1"/>
  <c r="T23" i="1" s="1"/>
  <c r="E23" i="1"/>
  <c r="L23" i="1" s="1"/>
  <c r="S23" i="1" s="1"/>
  <c r="Q22" i="1"/>
  <c r="P22" i="1"/>
  <c r="K22" i="1"/>
  <c r="R22" i="1" s="1"/>
  <c r="J22" i="1"/>
  <c r="I22" i="1"/>
  <c r="E22" i="1"/>
  <c r="L22" i="1" s="1"/>
  <c r="S22" i="1" s="1"/>
  <c r="P21" i="1"/>
  <c r="K21" i="1"/>
  <c r="R21" i="1" s="1"/>
  <c r="J21" i="1"/>
  <c r="Q21" i="1" s="1"/>
  <c r="I21" i="1"/>
  <c r="F21" i="1"/>
  <c r="M21" i="1" s="1"/>
  <c r="T21" i="1" s="1"/>
  <c r="E21" i="1"/>
  <c r="L21" i="1" s="1"/>
  <c r="S21" i="1" s="1"/>
  <c r="Q20" i="1"/>
  <c r="P20" i="1"/>
  <c r="K20" i="1"/>
  <c r="R20" i="1" s="1"/>
  <c r="J20" i="1"/>
  <c r="I20" i="1"/>
  <c r="E20" i="1"/>
  <c r="L20" i="1" s="1"/>
  <c r="S20" i="1" s="1"/>
  <c r="P19" i="1"/>
  <c r="K19" i="1"/>
  <c r="R19" i="1" s="1"/>
  <c r="J19" i="1"/>
  <c r="Q19" i="1" s="1"/>
  <c r="I19" i="1"/>
  <c r="F19" i="1"/>
  <c r="M19" i="1" s="1"/>
  <c r="T19" i="1" s="1"/>
  <c r="E19" i="1"/>
  <c r="L19" i="1" s="1"/>
  <c r="S19" i="1" s="1"/>
  <c r="Q18" i="1"/>
  <c r="P18" i="1"/>
  <c r="K18" i="1"/>
  <c r="R18" i="1" s="1"/>
  <c r="J18" i="1"/>
  <c r="I18" i="1"/>
  <c r="E18" i="1"/>
  <c r="L18" i="1" s="1"/>
  <c r="S18" i="1" s="1"/>
  <c r="P17" i="1"/>
  <c r="K17" i="1"/>
  <c r="R17" i="1" s="1"/>
  <c r="J17" i="1"/>
  <c r="Q17" i="1" s="1"/>
  <c r="I17" i="1"/>
  <c r="F17" i="1"/>
  <c r="M17" i="1" s="1"/>
  <c r="T17" i="1" s="1"/>
  <c r="E17" i="1"/>
  <c r="L17" i="1" s="1"/>
  <c r="S17" i="1" s="1"/>
  <c r="Q16" i="1"/>
  <c r="P16" i="1"/>
  <c r="L16" i="1"/>
  <c r="S16" i="1" s="1"/>
  <c r="K16" i="1"/>
  <c r="R16" i="1" s="1"/>
  <c r="J16" i="1"/>
  <c r="I16" i="1"/>
  <c r="E16" i="1"/>
  <c r="F16" i="1" s="1"/>
  <c r="M16" i="1" s="1"/>
  <c r="T16" i="1" s="1"/>
  <c r="R15" i="1"/>
  <c r="P15" i="1"/>
  <c r="K15" i="1"/>
  <c r="J15" i="1"/>
  <c r="Q15" i="1" s="1"/>
  <c r="I15" i="1"/>
  <c r="F15" i="1"/>
  <c r="M15" i="1" s="1"/>
  <c r="T15" i="1" s="1"/>
  <c r="E15" i="1"/>
  <c r="L15" i="1" s="1"/>
  <c r="S15" i="1" s="1"/>
  <c r="Q14" i="1"/>
  <c r="P14" i="1"/>
  <c r="L14" i="1"/>
  <c r="S14" i="1" s="1"/>
  <c r="K14" i="1"/>
  <c r="R14" i="1" s="1"/>
  <c r="J14" i="1"/>
  <c r="I14" i="1"/>
  <c r="E14" i="1"/>
  <c r="F14" i="1" s="1"/>
  <c r="M14" i="1" s="1"/>
  <c r="T14" i="1" s="1"/>
  <c r="R13" i="1"/>
  <c r="P13" i="1"/>
  <c r="K13" i="1"/>
  <c r="J13" i="1"/>
  <c r="Q13" i="1" s="1"/>
  <c r="I13" i="1"/>
  <c r="F13" i="1"/>
  <c r="M13" i="1" s="1"/>
  <c r="T13" i="1" s="1"/>
  <c r="E13" i="1"/>
  <c r="L13" i="1" s="1"/>
  <c r="S13" i="1" s="1"/>
  <c r="Q12" i="1"/>
  <c r="P12" i="1"/>
  <c r="L12" i="1"/>
  <c r="S12" i="1" s="1"/>
  <c r="K12" i="1"/>
  <c r="R12" i="1" s="1"/>
  <c r="J12" i="1"/>
  <c r="I12" i="1"/>
  <c r="E12" i="1"/>
  <c r="F12" i="1" s="1"/>
  <c r="M12" i="1" s="1"/>
  <c r="T12" i="1" s="1"/>
  <c r="R11" i="1"/>
  <c r="P11" i="1"/>
  <c r="K11" i="1"/>
  <c r="J11" i="1"/>
  <c r="Q11" i="1" s="1"/>
  <c r="I11" i="1"/>
  <c r="F11" i="1"/>
  <c r="M11" i="1" s="1"/>
  <c r="T11" i="1" s="1"/>
  <c r="E11" i="1"/>
  <c r="L11" i="1" s="1"/>
  <c r="S11" i="1" s="1"/>
  <c r="Q10" i="1"/>
  <c r="P10" i="1"/>
  <c r="L10" i="1"/>
  <c r="S10" i="1" s="1"/>
  <c r="K10" i="1"/>
  <c r="R10" i="1" s="1"/>
  <c r="J10" i="1"/>
  <c r="I10" i="1"/>
  <c r="E10" i="1"/>
  <c r="F10" i="1" s="1"/>
  <c r="M10" i="1" s="1"/>
  <c r="T10" i="1" s="1"/>
  <c r="R9" i="1"/>
  <c r="P9" i="1"/>
  <c r="K9" i="1"/>
  <c r="J9" i="1"/>
  <c r="Q9" i="1" s="1"/>
  <c r="I9" i="1"/>
  <c r="F9" i="1"/>
  <c r="M9" i="1" s="1"/>
  <c r="T9" i="1" s="1"/>
  <c r="E9" i="1"/>
  <c r="L9" i="1" s="1"/>
  <c r="S9" i="1" s="1"/>
  <c r="Q8" i="1"/>
  <c r="P8" i="1"/>
  <c r="L8" i="1"/>
  <c r="S8" i="1" s="1"/>
  <c r="K8" i="1"/>
  <c r="R8" i="1" s="1"/>
  <c r="J8" i="1"/>
  <c r="I8" i="1"/>
  <c r="E8" i="1"/>
  <c r="F8" i="1" s="1"/>
  <c r="M8" i="1" s="1"/>
  <c r="T8" i="1" s="1"/>
  <c r="F18" i="1" l="1"/>
  <c r="M18" i="1" s="1"/>
  <c r="T18" i="1" s="1"/>
  <c r="F20" i="1"/>
  <c r="M20" i="1" s="1"/>
  <c r="T20" i="1" s="1"/>
  <c r="F22" i="1"/>
  <c r="M22" i="1" s="1"/>
  <c r="T22" i="1" s="1"/>
  <c r="F24" i="1"/>
  <c r="M24" i="1" s="1"/>
  <c r="T24" i="1" s="1"/>
  <c r="F26" i="1"/>
  <c r="M26" i="1" s="1"/>
  <c r="T26" i="1" s="1"/>
  <c r="F28" i="1"/>
  <c r="M28" i="1" s="1"/>
  <c r="T28" i="1" s="1"/>
  <c r="F30" i="1"/>
  <c r="M30" i="1" s="1"/>
  <c r="T30" i="1" s="1"/>
  <c r="F32" i="1"/>
  <c r="M32" i="1" s="1"/>
  <c r="T32" i="1" s="1"/>
  <c r="F34" i="1"/>
  <c r="M34" i="1" s="1"/>
  <c r="T34" i="1" s="1"/>
  <c r="F36" i="1"/>
  <c r="M36" i="1" s="1"/>
  <c r="T36" i="1" s="1"/>
  <c r="F38" i="1"/>
  <c r="M38" i="1" s="1"/>
  <c r="T38" i="1" s="1"/>
  <c r="F40" i="1"/>
  <c r="M40" i="1" s="1"/>
  <c r="T40" i="1" s="1"/>
  <c r="F42" i="1"/>
  <c r="M42" i="1" s="1"/>
  <c r="T42" i="1" s="1"/>
</calcChain>
</file>

<file path=xl/sharedStrings.xml><?xml version="1.0" encoding="utf-8"?>
<sst xmlns="http://schemas.openxmlformats.org/spreadsheetml/2006/main" count="143" uniqueCount="52">
  <si>
    <t>MONTGOMERY COUNTY GOVERNMENT</t>
  </si>
  <si>
    <t>GENERAL SALARY SCHEDULE</t>
  </si>
  <si>
    <t>FISCAL YEAR 2024</t>
  </si>
  <si>
    <t>EFFECTIVE JULY 2, 2023</t>
  </si>
  <si>
    <t>EFFECTIVE JANUARY 14, 2024</t>
  </si>
  <si>
    <t>EFFECTIVE JUNE 16, 2024</t>
  </si>
  <si>
    <r>
      <rPr>
        <b/>
        <u/>
        <sz val="14"/>
        <color rgb="FFFF0000"/>
        <rFont val="Calibri"/>
        <family val="2"/>
        <scheme val="minor"/>
      </rPr>
      <t>NEW</t>
    </r>
    <r>
      <rPr>
        <b/>
        <sz val="14"/>
        <color rgb="FFFF0000"/>
        <rFont val="Calibri"/>
        <family val="2"/>
        <scheme val="minor"/>
      </rPr>
      <t xml:space="preserve"> 16-YEAR LONGEVITY</t>
    </r>
  </si>
  <si>
    <t>GWA: 3% INCREASE</t>
  </si>
  <si>
    <t>GRADE</t>
  </si>
  <si>
    <t>MINIMUM</t>
  </si>
  <si>
    <t>MIDPOINT</t>
  </si>
  <si>
    <t>MAXIMUM</t>
  </si>
  <si>
    <t>16 YEAR
PERFORMANCE 
LONGEVITY
(3.25%)</t>
  </si>
  <si>
    <t>20 YEAR
PERFORMANCE 
LONGEVITY
(3.25%)</t>
  </si>
  <si>
    <t>N5</t>
  </si>
  <si>
    <t>N6</t>
  </si>
  <si>
    <t>N7</t>
  </si>
  <si>
    <t>N8</t>
  </si>
  <si>
    <t>N9</t>
  </si>
  <si>
    <t>N10</t>
  </si>
  <si>
    <t>N11</t>
  </si>
  <si>
    <t>N12</t>
  </si>
  <si>
    <t>N13</t>
  </si>
  <si>
    <t>N14</t>
  </si>
  <si>
    <t>N15</t>
  </si>
  <si>
    <t>N16</t>
  </si>
  <si>
    <t>N17</t>
  </si>
  <si>
    <t>N18</t>
  </si>
  <si>
    <t>N19</t>
  </si>
  <si>
    <t>N20</t>
  </si>
  <si>
    <t>N21</t>
  </si>
  <si>
    <t>N22</t>
  </si>
  <si>
    <t>N23</t>
  </si>
  <si>
    <t>N24</t>
  </si>
  <si>
    <t>N25</t>
  </si>
  <si>
    <t>N26</t>
  </si>
  <si>
    <t>N27</t>
  </si>
  <si>
    <t>N28</t>
  </si>
  <si>
    <t>N29</t>
  </si>
  <si>
    <t>N30</t>
  </si>
  <si>
    <t>N31</t>
  </si>
  <si>
    <t>N32</t>
  </si>
  <si>
    <t>N33</t>
  </si>
  <si>
    <t>N34</t>
  </si>
  <si>
    <t>N35</t>
  </si>
  <si>
    <t>N36</t>
  </si>
  <si>
    <t>N37</t>
  </si>
  <si>
    <t>N38</t>
  </si>
  <si>
    <t>N39</t>
  </si>
  <si>
    <t>N40</t>
  </si>
  <si>
    <t>FY24 Notes:</t>
  </si>
  <si>
    <t>1) A  performance-based longevity is provided to employees who received performance ratings of "exceptional" and/or "highly successful" for the two most recent years, are at the maximum of their grade, and have completed 16 or 20 years of service.
2) No retroactive pay for updated longevity.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</si>
</sst>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_);\(&quot;$&quot;#,##0\)"/>
    <numFmt numFmtId="44" formatCode="_(&quot;$&quot;* #,##0.00_);_(&quot;$&quot;* \(#,##0.00\);_(&quot;$&quot;* &quot;-&quot;??_);_(@_)"/>
  </numFmts>
  <fonts count="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4"/>
      <color rgb="FFFF0000"/>
      <name val="Calibri"/>
      <family val="2"/>
      <scheme val="minor"/>
    </font>
    <font>
      <b/>
      <u/>
      <sz val="14"/>
      <color rgb="FFFF0000"/>
      <name val="Calibri"/>
      <family val="2"/>
      <scheme val="minor"/>
    </font>
    <font>
      <sz val="1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4" fontId="1" fillId="0" borderId="0" applyFont="0" applyFill="0" applyBorder="0" applyAlignment="0" applyProtection="0"/>
  </cellStyleXfs>
  <cellXfs count="17">
    <xf numFmtId="0" fontId="0" fillId="0" borderId="0" xfId="0"/>
    <xf numFmtId="0" fontId="5" fillId="0" borderId="0" xfId="0" applyFont="1"/>
    <xf numFmtId="0" fontId="6" fillId="0" borderId="0" xfId="0" applyFont="1"/>
    <xf numFmtId="0" fontId="0" fillId="0" borderId="0" xfId="0"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1" fontId="3" fillId="0" borderId="0" xfId="0" applyNumberFormat="1" applyFont="1" applyAlignment="1">
      <alignment horizontal="center" vertical="center"/>
    </xf>
    <xf numFmtId="5" fontId="0" fillId="0" borderId="0" xfId="1" applyNumberFormat="1" applyFont="1"/>
    <xf numFmtId="5" fontId="8" fillId="0" borderId="0" xfId="1" applyNumberFormat="1" applyFont="1"/>
    <xf numFmtId="5" fontId="1" fillId="0" borderId="0" xfId="1" applyNumberFormat="1" applyFont="1"/>
    <xf numFmtId="0" fontId="3" fillId="0" borderId="0" xfId="0" applyFont="1"/>
    <xf numFmtId="0" fontId="8" fillId="0" borderId="0" xfId="0" applyFont="1" applyAlignment="1">
      <alignment horizontal="left" vertical="top" wrapText="1"/>
    </xf>
    <xf numFmtId="0" fontId="2" fillId="0" borderId="0" xfId="0" applyFont="1" applyAlignment="1">
      <alignment vertical="top" wrapText="1"/>
    </xf>
    <xf numFmtId="0" fontId="0" fillId="0" borderId="0" xfId="0"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8" fillId="0" borderId="0" xfId="0" applyFont="1" applyAlignment="1">
      <alignment vertical="top" wrapText="1"/>
    </xf>
  </cellXfs>
  <cellStyles count="2">
    <cellStyle name="Currency" xfId="1" builtinId="4"/>
    <cellStyle name="Normal" xfId="0" builtinId="0"/>
  </cellStyles>
  <dxfs count="21">
    <dxf>
      <font>
        <b val="0"/>
        <i val="0"/>
        <strike/>
        <outline val="0"/>
        <shadow val="0"/>
        <u val="none"/>
        <vertAlign val="baseline"/>
        <sz val="11"/>
        <color theme="1"/>
        <name val="Calibri"/>
        <family val="2"/>
        <scheme val="minor"/>
      </font>
      <numFmt numFmtId="9" formatCode="&quot;$&quot;#,##0_);\(&quot;$&quot;#,##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9" formatCode="&quot;$&quot;#,##0_);\(&quot;$&quot;#,##0\)"/>
      <fill>
        <patternFill patternType="none">
          <fgColor indexed="64"/>
          <bgColor auto="1"/>
        </patternFill>
      </fill>
    </dxf>
    <dxf>
      <font>
        <b val="0"/>
        <i val="0"/>
        <strike/>
        <outline val="0"/>
        <shadow val="0"/>
        <u val="none"/>
        <vertAlign val="baseline"/>
        <sz val="11"/>
        <color theme="1"/>
        <name val="Calibri"/>
        <family val="2"/>
        <scheme val="minor"/>
      </font>
      <numFmt numFmtId="9" formatCode="&quot;$&quot;#,##0_);\(&quot;$&quot;#,##0\)"/>
      <alignment horizontal="right" vertical="center" textRotation="0" wrapText="0" indent="0" justifyLastLine="0" shrinkToFit="0" readingOrder="0"/>
    </dxf>
    <dxf>
      <font>
        <b val="0"/>
        <i val="0"/>
        <strike/>
        <outline val="0"/>
        <shadow val="0"/>
        <u val="none"/>
        <vertAlign val="baseline"/>
        <sz val="11"/>
        <color theme="1"/>
        <name val="Calibri"/>
        <family val="2"/>
        <scheme val="minor"/>
      </font>
      <numFmt numFmtId="9" formatCode="&quot;$&quot;#,##0_);\(&quot;$&quot;#,##0\)"/>
      <alignment horizontal="right" vertical="center" textRotation="0" wrapText="0" indent="0" justifyLastLine="0" shrinkToFit="0" readingOrder="0"/>
    </dxf>
    <dxf>
      <font>
        <b val="0"/>
        <i val="0"/>
        <strike/>
        <outline val="0"/>
        <shadow val="0"/>
        <u val="none"/>
        <vertAlign val="baseline"/>
        <sz val="11"/>
        <color theme="1"/>
        <name val="Calibri"/>
        <family val="2"/>
        <scheme val="minor"/>
      </font>
      <numFmt numFmtId="9" formatCode="&quot;$&quot;#,##0_);\(&quot;$&quot;#,##0\)"/>
      <alignment horizontal="right" vertical="center" textRotation="0" wrapText="0" indent="0" justifyLastLine="0" shrinkToFit="0" readingOrder="0"/>
    </dxf>
    <dxf>
      <font>
        <b/>
      </font>
      <numFmt numFmtId="1" formatCode="0"/>
      <alignment horizontal="center"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1"/>
        <color auto="1"/>
        <name val="Calibri"/>
        <family val="2"/>
        <scheme val="minor"/>
      </font>
      <numFmt numFmtId="9" formatCode="&quot;$&quot;#,##0_);\(&quot;$&quot;#,##0\)"/>
      <alignment horizontal="righ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9" formatCode="&quot;$&quot;#,##0_);\(&quot;$&quot;#,##0\)"/>
    </dxf>
    <dxf>
      <numFmt numFmtId="9" formatCode="&quot;$&quot;#,##0_);\(&quot;$&quot;#,##0\)"/>
      <alignment horizontal="right" vertical="center" textRotation="0" wrapText="0" indent="0" justifyLastLine="0" shrinkToFit="0" readingOrder="0"/>
    </dxf>
    <dxf>
      <numFmt numFmtId="9" formatCode="&quot;$&quot;#,##0_);\(&quot;$&quot;#,##0\)"/>
      <alignment horizontal="right" vertical="center" textRotation="0" wrapText="0" indent="0" justifyLastLine="0" shrinkToFit="0" readingOrder="0"/>
    </dxf>
    <dxf>
      <numFmt numFmtId="9" formatCode="&quot;$&quot;#,##0_);\(&quot;$&quot;#,##0\)"/>
      <alignment horizontal="right" vertical="center" textRotation="0" wrapText="0" indent="0" justifyLastLine="0" shrinkToFit="0" readingOrder="0"/>
    </dxf>
    <dxf>
      <font>
        <b/>
      </font>
      <numFmt numFmtId="1" formatCode="0"/>
      <alignment horizontal="center" vertical="center" textRotation="0" wrapText="0" indent="0" justifyLastLine="0" shrinkToFit="0" readingOrder="0"/>
    </dxf>
    <dxf>
      <alignment horizontal="center" vertical="center" textRotation="0" wrapText="0" indent="0" justifyLastLine="0" shrinkToFit="0" readingOrder="0"/>
    </dxf>
    <dxf>
      <font>
        <b val="0"/>
        <i val="0"/>
        <strike/>
        <outline val="0"/>
        <shadow val="0"/>
        <u val="none"/>
        <vertAlign val="baseline"/>
        <sz val="11"/>
        <color theme="1"/>
        <name val="Calibri"/>
        <family val="2"/>
        <scheme val="minor"/>
      </font>
      <numFmt numFmtId="9" formatCode="&quot;$&quot;#,##0_);\(&quot;$&quot;#,##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9" formatCode="&quot;$&quot;#,##0_);\(&quot;$&quot;#,##0\)"/>
      <fill>
        <patternFill patternType="none">
          <fgColor indexed="64"/>
          <bgColor auto="1"/>
        </patternFill>
      </fill>
    </dxf>
    <dxf>
      <font>
        <b val="0"/>
        <i val="0"/>
        <strike/>
        <outline val="0"/>
        <shadow val="0"/>
        <u val="none"/>
        <vertAlign val="baseline"/>
        <sz val="11"/>
        <color theme="1"/>
        <name val="Calibri"/>
        <family val="2"/>
        <scheme val="minor"/>
      </font>
      <numFmt numFmtId="9" formatCode="&quot;$&quot;#,##0_);\(&quot;$&quot;#,##0\)"/>
      <alignment horizontal="right" vertical="center" textRotation="0" wrapText="0" indent="0" justifyLastLine="0" shrinkToFit="0" readingOrder="0"/>
    </dxf>
    <dxf>
      <font>
        <b val="0"/>
        <i val="0"/>
        <strike/>
        <outline val="0"/>
        <shadow val="0"/>
        <u val="none"/>
        <vertAlign val="baseline"/>
        <sz val="11"/>
        <color theme="1"/>
        <name val="Calibri"/>
        <family val="2"/>
        <scheme val="minor"/>
      </font>
      <numFmt numFmtId="9" formatCode="&quot;$&quot;#,##0_);\(&quot;$&quot;#,##0\)"/>
      <alignment horizontal="right" vertical="center" textRotation="0" wrapText="0" indent="0" justifyLastLine="0" shrinkToFit="0" readingOrder="0"/>
    </dxf>
    <dxf>
      <font>
        <b val="0"/>
        <i val="0"/>
        <strike/>
        <outline val="0"/>
        <shadow val="0"/>
        <u val="none"/>
        <vertAlign val="baseline"/>
        <sz val="11"/>
        <color theme="1"/>
        <name val="Calibri"/>
        <family val="2"/>
        <scheme val="minor"/>
      </font>
      <numFmt numFmtId="9" formatCode="&quot;$&quot;#,##0_);\(&quot;$&quot;#,##0\)"/>
      <alignment horizontal="right" vertical="center" textRotation="0" wrapText="0" indent="0" justifyLastLine="0" shrinkToFit="0" readingOrder="0"/>
    </dxf>
    <dxf>
      <font>
        <b/>
      </font>
      <numFmt numFmtId="1" formatCode="0"/>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B1EE56-BCEC-44A2-BFE8-465BDE274BD9}" name="GSSTable130162" displayName="GSSTable130162" ref="H7:M43" totalsRowShown="0" headerRowDxfId="20">
  <tableColumns count="6">
    <tableColumn id="1" xr3:uid="{579BFD08-9AE7-4D96-B4C5-50C03208F0B9}" name="GRADE" dataDxfId="19"/>
    <tableColumn id="2" xr3:uid="{CBC00690-D315-43AB-8F62-694951051EAD}" name="MINIMUM" dataDxfId="18" dataCellStyle="Currency">
      <calculatedColumnFormula>ROUND(GSSTable13016[[#This Row],[MINIMUM]]*1.03,0)</calculatedColumnFormula>
    </tableColumn>
    <tableColumn id="3" xr3:uid="{1782CEC2-A516-4BD3-AE5B-49712B4E4FEA}" name="MIDPOINT" dataDxfId="17" dataCellStyle="Currency">
      <calculatedColumnFormula>ROUND(GSSTable13016[[#This Row],[MIDPOINT]]*1.03,0)</calculatedColumnFormula>
    </tableColumn>
    <tableColumn id="4" xr3:uid="{A98E4805-83D7-455F-8135-A203CF40BE3D}" name="MAXIMUM" dataDxfId="16" dataCellStyle="Currency">
      <calculatedColumnFormula>ROUND(GSSTable13016[[#This Row],[MAXIMUM]]*1.03,0)</calculatedColumnFormula>
    </tableColumn>
    <tableColumn id="6" xr3:uid="{25B0C851-19F6-4865-B075-887D43CC0BA6}" name="16 YEAR_x000a_PERFORMANCE _x000a_LONGEVITY_x000a_(3.25%)" dataDxfId="15" dataCellStyle="Currency">
      <calculatedColumnFormula>ROUND(GSSTable13016[[#This Row],[16 YEAR
PERFORMANCE 
LONGEVITY
(3.25%)]]*1.03,0)</calculatedColumnFormula>
    </tableColumn>
    <tableColumn id="5" xr3:uid="{0B711FC6-06ED-4C95-B384-2D06D18AD15B}" name="20 YEAR_x000a_PERFORMANCE _x000a_LONGEVITY_x000a_(3.25%)" dataDxfId="14" dataCellStyle="Currency">
      <calculatedColumnFormula>ROUND(GSSTable13016[[#This Row],[20 YEAR
PERFORMANCE 
LONGEVITY
(3.25%)]]*1.03,0)</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FD8AB20-D9F3-4CA7-9C91-8AE78B0D95B8}" name="GSSTable13016" displayName="GSSTable13016" ref="A7:F43" totalsRowShown="0" headerRowDxfId="13">
  <tableColumns count="6">
    <tableColumn id="1" xr3:uid="{27A6DFCC-A121-4C77-899A-2C18FD9E1E8E}" name="GRADE" dataDxfId="12"/>
    <tableColumn id="2" xr3:uid="{4153B88D-5B59-4CBB-9DFA-A53C3A18019C}" name="MINIMUM" dataDxfId="11" dataCellStyle="Currency"/>
    <tableColumn id="3" xr3:uid="{959E10FB-9294-4938-984B-83B855D42A48}" name="MIDPOINT" dataDxfId="10" dataCellStyle="Currency"/>
    <tableColumn id="4" xr3:uid="{3EE7BEE2-1E84-4A7B-9C97-F8B8BBCD28FF}" name="MAXIMUM" dataDxfId="9" dataCellStyle="Currency"/>
    <tableColumn id="6" xr3:uid="{911336B5-8BDB-4838-959E-7C80FF66D885}" name="16 YEAR_x000a_PERFORMANCE _x000a_LONGEVITY_x000a_(3.25%)" dataDxfId="8" dataCellStyle="Currency">
      <calculatedColumnFormula>ROUND(GSSTable13016[[#This Row],[MAXIMUM]]*1.0325,0)</calculatedColumnFormula>
    </tableColumn>
    <tableColumn id="5" xr3:uid="{21D85D1F-1708-4866-BA24-FA60B055819F}" name="20 YEAR_x000a_PERFORMANCE _x000a_LONGEVITY_x000a_(3.25%)" dataDxfId="7" dataCellStyle="Currency">
      <calculatedColumnFormula>ROUND(GSSTable13016[[#This Row],[16 YEAR
PERFORMANCE 
LONGEVITY
(3.25%)]]*1.0325,0)</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386E6C4-D66E-442C-ADBC-F0E80C85DC18}" name="GSSTable1301623" displayName="GSSTable1301623" ref="O7:T43" totalsRowShown="0" headerRowDxfId="6">
  <tableColumns count="6">
    <tableColumn id="1" xr3:uid="{8A7CDD90-A718-475C-BA99-661EB1270D12}" name="GRADE" dataDxfId="5"/>
    <tableColumn id="2" xr3:uid="{4577E6BE-614C-488D-894A-38175D212275}" name="MINIMUM" dataDxfId="4" dataCellStyle="Currency">
      <calculatedColumnFormula>ROUND(GSSTable130162[[#This Row],[MINIMUM]]*1.03,0)</calculatedColumnFormula>
    </tableColumn>
    <tableColumn id="3" xr3:uid="{274FAE02-1360-4C3D-B7C8-119D4BFC8B3F}" name="MIDPOINT" dataDxfId="3" dataCellStyle="Currency">
      <calculatedColumnFormula>ROUND(GSSTable130162[[#This Row],[MIDPOINT]]*1.03,0)</calculatedColumnFormula>
    </tableColumn>
    <tableColumn id="4" xr3:uid="{391EB0DE-28B7-4CE4-BC75-548984DABB70}" name="MAXIMUM" dataDxfId="2" dataCellStyle="Currency">
      <calculatedColumnFormula>ROUND(GSSTable130162[[#This Row],[MAXIMUM]]*1.03,0)</calculatedColumnFormula>
    </tableColumn>
    <tableColumn id="6" xr3:uid="{2F98349F-EAEA-4ADF-B72F-B0041225D0F6}" name="16 YEAR_x000a_PERFORMANCE _x000a_LONGEVITY_x000a_(3.25%)" dataDxfId="1" dataCellStyle="Currency">
      <calculatedColumnFormula>ROUND(GSSTable130162[[#This Row],[16 YEAR
PERFORMANCE 
LONGEVITY
(3.25%)]]*1.03,0)</calculatedColumnFormula>
    </tableColumn>
    <tableColumn id="5" xr3:uid="{F1F29FCC-56B5-40F3-98DB-F7C591070592}" name="20 YEAR_x000a_PERFORMANCE _x000a_LONGEVITY_x000a_(3.25%)" dataDxfId="0" dataCellStyle="Currency">
      <calculatedColumnFormula>ROUND(GSSTable130162[[#This Row],[20 YEAR
PERFORMANCE 
LONGEVITY
(3.25%)]]*1.03,0)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89386-E2DD-4BFC-8E73-73762641157A}">
  <sheetPr>
    <tabColor theme="5" tint="0.79998168889431442"/>
    <pageSetUpPr fitToPage="1"/>
  </sheetPr>
  <dimension ref="A1:U50"/>
  <sheetViews>
    <sheetView showGridLines="0" tabSelected="1" topLeftCell="C1" zoomScaleNormal="100" workbookViewId="0">
      <selection activeCell="M3" sqref="M3"/>
    </sheetView>
  </sheetViews>
  <sheetFormatPr defaultColWidth="0" defaultRowHeight="14.4" zeroHeight="1" x14ac:dyDescent="0.3"/>
  <cols>
    <col min="1" max="1" width="7.88671875" customWidth="1"/>
    <col min="2" max="6" width="14.109375" customWidth="1"/>
    <col min="7" max="7" width="4.88671875" customWidth="1"/>
    <col min="8" max="8" width="7.88671875" customWidth="1"/>
    <col min="9" max="13" width="14.109375" customWidth="1"/>
    <col min="14" max="14" width="4.88671875" customWidth="1"/>
    <col min="15" max="15" width="7.88671875" customWidth="1"/>
    <col min="16" max="20" width="14.109375" customWidth="1"/>
    <col min="21" max="21" width="2.88671875" customWidth="1"/>
    <col min="22" max="16384" width="21.88671875" hidden="1"/>
  </cols>
  <sheetData>
    <row r="1" spans="1:20" ht="18" x14ac:dyDescent="0.35">
      <c r="A1" s="1" t="s">
        <v>0</v>
      </c>
      <c r="B1" s="1"/>
      <c r="C1" s="1"/>
      <c r="D1" s="1"/>
      <c r="E1" s="1"/>
      <c r="F1" s="1"/>
      <c r="G1" s="1"/>
      <c r="H1" s="1" t="s">
        <v>0</v>
      </c>
      <c r="I1" s="1"/>
      <c r="J1" s="1"/>
      <c r="K1" s="1"/>
      <c r="L1" s="1"/>
      <c r="M1" s="1"/>
      <c r="N1" s="1"/>
      <c r="O1" s="1" t="s">
        <v>0</v>
      </c>
      <c r="P1" s="1"/>
      <c r="Q1" s="1"/>
      <c r="R1" s="1"/>
      <c r="S1" s="1"/>
      <c r="T1" s="1"/>
    </row>
    <row r="2" spans="1:20" ht="18" x14ac:dyDescent="0.35">
      <c r="A2" s="1" t="s">
        <v>1</v>
      </c>
      <c r="B2" s="1"/>
      <c r="C2" s="1"/>
      <c r="D2" s="1"/>
      <c r="E2" s="1"/>
      <c r="F2" s="1"/>
      <c r="G2" s="1"/>
      <c r="H2" s="1" t="s">
        <v>1</v>
      </c>
      <c r="I2" s="1"/>
      <c r="J2" s="1"/>
      <c r="K2" s="1"/>
      <c r="L2" s="1"/>
      <c r="M2" s="1"/>
      <c r="N2" s="1"/>
      <c r="O2" s="1" t="s">
        <v>1</v>
      </c>
      <c r="P2" s="1"/>
      <c r="Q2" s="1"/>
      <c r="R2" s="1"/>
      <c r="S2" s="1"/>
      <c r="T2" s="1"/>
    </row>
    <row r="3" spans="1:20" ht="18" x14ac:dyDescent="0.35">
      <c r="A3" s="1" t="s">
        <v>2</v>
      </c>
      <c r="B3" s="1"/>
      <c r="C3" s="1"/>
      <c r="D3" s="1"/>
      <c r="E3" s="1"/>
      <c r="F3" s="1"/>
      <c r="G3" s="1"/>
      <c r="H3" s="1" t="s">
        <v>2</v>
      </c>
      <c r="I3" s="1"/>
      <c r="J3" s="1"/>
      <c r="K3" s="1"/>
      <c r="L3" s="1"/>
      <c r="M3" s="1"/>
      <c r="N3" s="1"/>
      <c r="O3" s="1" t="s">
        <v>2</v>
      </c>
      <c r="P3" s="1"/>
      <c r="Q3" s="1"/>
      <c r="R3" s="1"/>
      <c r="S3" s="1"/>
      <c r="T3" s="1"/>
    </row>
    <row r="4" spans="1:20" ht="18" x14ac:dyDescent="0.35">
      <c r="A4" s="2" t="s">
        <v>3</v>
      </c>
      <c r="B4" s="2"/>
      <c r="C4" s="2"/>
      <c r="D4" s="1"/>
      <c r="E4" s="1"/>
      <c r="F4" s="1"/>
      <c r="G4" s="1"/>
      <c r="H4" s="2" t="s">
        <v>4</v>
      </c>
      <c r="I4" s="2"/>
      <c r="J4" s="2"/>
      <c r="K4" s="1"/>
      <c r="L4" s="1"/>
      <c r="M4" s="1"/>
      <c r="N4" s="1"/>
      <c r="O4" s="2" t="s">
        <v>5</v>
      </c>
      <c r="P4" s="2"/>
      <c r="Q4" s="2"/>
      <c r="R4" s="1"/>
      <c r="S4" s="1"/>
      <c r="T4" s="1"/>
    </row>
    <row r="5" spans="1:20" ht="18" x14ac:dyDescent="0.35">
      <c r="A5" s="2" t="s">
        <v>6</v>
      </c>
      <c r="B5" s="2"/>
      <c r="C5" s="2"/>
      <c r="D5" s="1"/>
      <c r="E5" s="1"/>
      <c r="F5" s="1"/>
      <c r="G5" s="1"/>
      <c r="H5" s="2" t="s">
        <v>7</v>
      </c>
      <c r="I5" s="2"/>
      <c r="J5" s="2"/>
      <c r="K5" s="1"/>
      <c r="L5" s="1"/>
      <c r="M5" s="1"/>
      <c r="N5" s="1"/>
      <c r="O5" s="2" t="s">
        <v>7</v>
      </c>
      <c r="P5" s="2"/>
      <c r="Q5" s="2"/>
      <c r="R5" s="1"/>
      <c r="S5" s="1"/>
      <c r="T5" s="1"/>
    </row>
    <row r="6" spans="1:20" x14ac:dyDescent="0.3"/>
    <row r="7" spans="1:20" ht="57.6" x14ac:dyDescent="0.3">
      <c r="A7" s="3" t="s">
        <v>8</v>
      </c>
      <c r="B7" s="3" t="s">
        <v>9</v>
      </c>
      <c r="C7" s="3" t="s">
        <v>10</v>
      </c>
      <c r="D7" s="3" t="s">
        <v>11</v>
      </c>
      <c r="E7" s="4" t="s">
        <v>12</v>
      </c>
      <c r="F7" s="4" t="s">
        <v>13</v>
      </c>
      <c r="H7" s="3" t="s">
        <v>8</v>
      </c>
      <c r="I7" s="3" t="s">
        <v>9</v>
      </c>
      <c r="J7" s="3" t="s">
        <v>10</v>
      </c>
      <c r="K7" s="3" t="s">
        <v>11</v>
      </c>
      <c r="L7" s="5" t="s">
        <v>12</v>
      </c>
      <c r="M7" s="5" t="s">
        <v>13</v>
      </c>
      <c r="N7" s="5"/>
      <c r="O7" s="3" t="s">
        <v>8</v>
      </c>
      <c r="P7" s="3" t="s">
        <v>9</v>
      </c>
      <c r="Q7" s="3" t="s">
        <v>10</v>
      </c>
      <c r="R7" s="3" t="s">
        <v>11</v>
      </c>
      <c r="S7" s="5" t="s">
        <v>12</v>
      </c>
      <c r="T7" s="5" t="s">
        <v>13</v>
      </c>
    </row>
    <row r="8" spans="1:20" x14ac:dyDescent="0.3">
      <c r="A8" s="6" t="s">
        <v>14</v>
      </c>
      <c r="B8" s="7">
        <v>38505</v>
      </c>
      <c r="C8" s="7">
        <v>44463</v>
      </c>
      <c r="D8" s="7">
        <v>50421</v>
      </c>
      <c r="E8" s="8">
        <f>ROUND(GSSTable13016[[#This Row],[MAXIMUM]]*1.0325,0)</f>
        <v>52060</v>
      </c>
      <c r="F8" s="8">
        <f>ROUND(GSSTable13016[[#This Row],[16 YEAR
PERFORMANCE 
LONGEVITY
(3.25%)]]*1.0325,0)</f>
        <v>53752</v>
      </c>
      <c r="H8" s="6" t="s">
        <v>14</v>
      </c>
      <c r="I8" s="9">
        <f>ROUND(GSSTable13016[[#This Row],[MINIMUM]]*1.03,0)</f>
        <v>39660</v>
      </c>
      <c r="J8" s="9">
        <f>ROUND(GSSTable13016[[#This Row],[MIDPOINT]]*1.03,0)</f>
        <v>45797</v>
      </c>
      <c r="K8" s="9">
        <f>ROUND(GSSTable13016[[#This Row],[MAXIMUM]]*1.03,0)</f>
        <v>51934</v>
      </c>
      <c r="L8" s="9">
        <f>ROUND(GSSTable13016[[#This Row],[16 YEAR
PERFORMANCE 
LONGEVITY
(3.25%)]]*1.03,0)</f>
        <v>53622</v>
      </c>
      <c r="M8" s="9">
        <f>ROUND(GSSTable13016[[#This Row],[20 YEAR
PERFORMANCE 
LONGEVITY
(3.25%)]]*1.03,0)</f>
        <v>55365</v>
      </c>
      <c r="N8" s="9"/>
      <c r="O8" s="6" t="s">
        <v>14</v>
      </c>
      <c r="P8" s="9">
        <f>ROUND(GSSTable130162[[#This Row],[MINIMUM]]*1.03,0)</f>
        <v>40850</v>
      </c>
      <c r="Q8" s="9">
        <f>ROUND(GSSTable130162[[#This Row],[MIDPOINT]]*1.03,0)</f>
        <v>47171</v>
      </c>
      <c r="R8" s="9">
        <f>ROUND(GSSTable130162[[#This Row],[MAXIMUM]]*1.03,0)</f>
        <v>53492</v>
      </c>
      <c r="S8" s="9">
        <f>ROUND(GSSTable130162[[#This Row],[16 YEAR
PERFORMANCE 
LONGEVITY
(3.25%)]]*1.03,0)</f>
        <v>55231</v>
      </c>
      <c r="T8" s="9">
        <f>ROUND(GSSTable130162[[#This Row],[20 YEAR
PERFORMANCE 
LONGEVITY
(3.25%)]]*1.03,0)</f>
        <v>57026</v>
      </c>
    </row>
    <row r="9" spans="1:20" x14ac:dyDescent="0.3">
      <c r="A9" s="6" t="s">
        <v>15</v>
      </c>
      <c r="B9" s="7">
        <v>38505</v>
      </c>
      <c r="C9" s="7">
        <v>45388</v>
      </c>
      <c r="D9" s="7">
        <v>52272</v>
      </c>
      <c r="E9" s="8">
        <f>ROUND(GSSTable13016[[#This Row],[MAXIMUM]]*1.0325,0)</f>
        <v>53971</v>
      </c>
      <c r="F9" s="8">
        <f>ROUND(GSSTable13016[[#This Row],[16 YEAR
PERFORMANCE 
LONGEVITY
(3.25%)]]*1.0325,0)</f>
        <v>55725</v>
      </c>
      <c r="H9" s="6" t="s">
        <v>15</v>
      </c>
      <c r="I9" s="9">
        <f>ROUND(GSSTable13016[[#This Row],[MINIMUM]]*1.03,0)</f>
        <v>39660</v>
      </c>
      <c r="J9" s="9">
        <f>ROUND(GSSTable13016[[#This Row],[MIDPOINT]]*1.03,0)</f>
        <v>46750</v>
      </c>
      <c r="K9" s="9">
        <f>ROUND(GSSTable13016[[#This Row],[MAXIMUM]]*1.03,0)</f>
        <v>53840</v>
      </c>
      <c r="L9" s="9">
        <f>ROUND(GSSTable13016[[#This Row],[16 YEAR
PERFORMANCE 
LONGEVITY
(3.25%)]]*1.03,0)</f>
        <v>55590</v>
      </c>
      <c r="M9" s="9">
        <f>ROUND(GSSTable13016[[#This Row],[20 YEAR
PERFORMANCE 
LONGEVITY
(3.25%)]]*1.03,0)</f>
        <v>57397</v>
      </c>
      <c r="N9" s="9"/>
      <c r="O9" s="6" t="s">
        <v>15</v>
      </c>
      <c r="P9" s="9">
        <f>ROUND(GSSTable130162[[#This Row],[MINIMUM]]*1.03,0)</f>
        <v>40850</v>
      </c>
      <c r="Q9" s="9">
        <f>ROUND(GSSTable130162[[#This Row],[MIDPOINT]]*1.03,0)</f>
        <v>48153</v>
      </c>
      <c r="R9" s="9">
        <f>ROUND(GSSTable130162[[#This Row],[MAXIMUM]]*1.03,0)</f>
        <v>55455</v>
      </c>
      <c r="S9" s="9">
        <f>ROUND(GSSTable130162[[#This Row],[16 YEAR
PERFORMANCE 
LONGEVITY
(3.25%)]]*1.03,0)</f>
        <v>57258</v>
      </c>
      <c r="T9" s="9">
        <f>ROUND(GSSTable130162[[#This Row],[20 YEAR
PERFORMANCE 
LONGEVITY
(3.25%)]]*1.03,0)</f>
        <v>59119</v>
      </c>
    </row>
    <row r="10" spans="1:20" x14ac:dyDescent="0.3">
      <c r="A10" s="6" t="s">
        <v>16</v>
      </c>
      <c r="B10" s="7">
        <v>38505</v>
      </c>
      <c r="C10" s="7">
        <v>46377</v>
      </c>
      <c r="D10" s="7">
        <v>54249</v>
      </c>
      <c r="E10" s="8">
        <f>ROUND(GSSTable13016[[#This Row],[MAXIMUM]]*1.0325,0)</f>
        <v>56012</v>
      </c>
      <c r="F10" s="8">
        <f>ROUND(GSSTable13016[[#This Row],[16 YEAR
PERFORMANCE 
LONGEVITY
(3.25%)]]*1.0325,0)</f>
        <v>57832</v>
      </c>
      <c r="H10" s="6" t="s">
        <v>16</v>
      </c>
      <c r="I10" s="9">
        <f>ROUND(GSSTable13016[[#This Row],[MINIMUM]]*1.03,0)</f>
        <v>39660</v>
      </c>
      <c r="J10" s="9">
        <f>ROUND(GSSTable13016[[#This Row],[MIDPOINT]]*1.03,0)</f>
        <v>47768</v>
      </c>
      <c r="K10" s="9">
        <f>ROUND(GSSTable13016[[#This Row],[MAXIMUM]]*1.03,0)</f>
        <v>55876</v>
      </c>
      <c r="L10" s="9">
        <f>ROUND(GSSTable13016[[#This Row],[16 YEAR
PERFORMANCE 
LONGEVITY
(3.25%)]]*1.03,0)</f>
        <v>57692</v>
      </c>
      <c r="M10" s="9">
        <f>ROUND(GSSTable13016[[#This Row],[20 YEAR
PERFORMANCE 
LONGEVITY
(3.25%)]]*1.03,0)</f>
        <v>59567</v>
      </c>
      <c r="N10" s="9"/>
      <c r="O10" s="6" t="s">
        <v>16</v>
      </c>
      <c r="P10" s="9">
        <f>ROUND(GSSTable130162[[#This Row],[MINIMUM]]*1.03,0)</f>
        <v>40850</v>
      </c>
      <c r="Q10" s="9">
        <f>ROUND(GSSTable130162[[#This Row],[MIDPOINT]]*1.03,0)</f>
        <v>49201</v>
      </c>
      <c r="R10" s="9">
        <f>ROUND(GSSTable130162[[#This Row],[MAXIMUM]]*1.03,0)</f>
        <v>57552</v>
      </c>
      <c r="S10" s="9">
        <f>ROUND(GSSTable130162[[#This Row],[16 YEAR
PERFORMANCE 
LONGEVITY
(3.25%)]]*1.03,0)</f>
        <v>59423</v>
      </c>
      <c r="T10" s="9">
        <f>ROUND(GSSTable130162[[#This Row],[20 YEAR
PERFORMANCE 
LONGEVITY
(3.25%)]]*1.03,0)</f>
        <v>61354</v>
      </c>
    </row>
    <row r="11" spans="1:20" x14ac:dyDescent="0.3">
      <c r="A11" s="6" t="s">
        <v>17</v>
      </c>
      <c r="B11" s="7">
        <v>38505</v>
      </c>
      <c r="C11" s="7">
        <v>47474</v>
      </c>
      <c r="D11" s="7">
        <v>56443</v>
      </c>
      <c r="E11" s="8">
        <f>ROUND(GSSTable13016[[#This Row],[MAXIMUM]]*1.0325,0)</f>
        <v>58277</v>
      </c>
      <c r="F11" s="8">
        <f>ROUND(GSSTable13016[[#This Row],[16 YEAR
PERFORMANCE 
LONGEVITY
(3.25%)]]*1.0325,0)</f>
        <v>60171</v>
      </c>
      <c r="H11" s="6" t="s">
        <v>17</v>
      </c>
      <c r="I11" s="9">
        <f>ROUND(GSSTable13016[[#This Row],[MINIMUM]]*1.03,0)</f>
        <v>39660</v>
      </c>
      <c r="J11" s="9">
        <f>ROUND(GSSTable13016[[#This Row],[MIDPOINT]]*1.03,0)</f>
        <v>48898</v>
      </c>
      <c r="K11" s="9">
        <f>ROUND(GSSTable13016[[#This Row],[MAXIMUM]]*1.03,0)</f>
        <v>58136</v>
      </c>
      <c r="L11" s="9">
        <f>ROUND(GSSTable13016[[#This Row],[16 YEAR
PERFORMANCE 
LONGEVITY
(3.25%)]]*1.03,0)</f>
        <v>60025</v>
      </c>
      <c r="M11" s="9">
        <f>ROUND(GSSTable13016[[#This Row],[20 YEAR
PERFORMANCE 
LONGEVITY
(3.25%)]]*1.03,0)</f>
        <v>61976</v>
      </c>
      <c r="N11" s="9"/>
      <c r="O11" s="6" t="s">
        <v>17</v>
      </c>
      <c r="P11" s="9">
        <f>ROUND(GSSTable130162[[#This Row],[MINIMUM]]*1.03,0)</f>
        <v>40850</v>
      </c>
      <c r="Q11" s="9">
        <f>ROUND(GSSTable130162[[#This Row],[MIDPOINT]]*1.03,0)</f>
        <v>50365</v>
      </c>
      <c r="R11" s="9">
        <f>ROUND(GSSTable130162[[#This Row],[MAXIMUM]]*1.03,0)</f>
        <v>59880</v>
      </c>
      <c r="S11" s="9">
        <f>ROUND(GSSTable130162[[#This Row],[16 YEAR
PERFORMANCE 
LONGEVITY
(3.25%)]]*1.03,0)</f>
        <v>61826</v>
      </c>
      <c r="T11" s="9">
        <f>ROUND(GSSTable130162[[#This Row],[20 YEAR
PERFORMANCE 
LONGEVITY
(3.25%)]]*1.03,0)</f>
        <v>63835</v>
      </c>
    </row>
    <row r="12" spans="1:20" x14ac:dyDescent="0.3">
      <c r="A12" s="6" t="s">
        <v>18</v>
      </c>
      <c r="B12" s="7">
        <v>39505</v>
      </c>
      <c r="C12" s="7">
        <v>49128</v>
      </c>
      <c r="D12" s="7">
        <v>58751</v>
      </c>
      <c r="E12" s="8">
        <f>ROUND(GSSTable13016[[#This Row],[MAXIMUM]]*1.0325,0)</f>
        <v>60660</v>
      </c>
      <c r="F12" s="8">
        <f>ROUND(GSSTable13016[[#This Row],[16 YEAR
PERFORMANCE 
LONGEVITY
(3.25%)]]*1.0325,0)</f>
        <v>62631</v>
      </c>
      <c r="H12" s="6" t="s">
        <v>18</v>
      </c>
      <c r="I12" s="9">
        <f>ROUND(GSSTable13016[[#This Row],[MINIMUM]]*1.03,0)</f>
        <v>40690</v>
      </c>
      <c r="J12" s="9">
        <f>ROUND(GSSTable13016[[#This Row],[MIDPOINT]]*1.03,0)</f>
        <v>50602</v>
      </c>
      <c r="K12" s="9">
        <f>ROUND(GSSTable13016[[#This Row],[MAXIMUM]]*1.03,0)</f>
        <v>60514</v>
      </c>
      <c r="L12" s="9">
        <f>ROUND(GSSTable13016[[#This Row],[16 YEAR
PERFORMANCE 
LONGEVITY
(3.25%)]]*1.03,0)</f>
        <v>62480</v>
      </c>
      <c r="M12" s="9">
        <f>ROUND(GSSTable13016[[#This Row],[20 YEAR
PERFORMANCE 
LONGEVITY
(3.25%)]]*1.03,0)</f>
        <v>64510</v>
      </c>
      <c r="N12" s="9"/>
      <c r="O12" s="6" t="s">
        <v>18</v>
      </c>
      <c r="P12" s="9">
        <f>ROUND(GSSTable130162[[#This Row],[MINIMUM]]*1.03,0)</f>
        <v>41911</v>
      </c>
      <c r="Q12" s="9">
        <f>ROUND(GSSTable130162[[#This Row],[MIDPOINT]]*1.03,0)</f>
        <v>52120</v>
      </c>
      <c r="R12" s="9">
        <f>ROUND(GSSTable130162[[#This Row],[MAXIMUM]]*1.03,0)</f>
        <v>62329</v>
      </c>
      <c r="S12" s="9">
        <f>ROUND(GSSTable130162[[#This Row],[16 YEAR
PERFORMANCE 
LONGEVITY
(3.25%)]]*1.03,0)</f>
        <v>64354</v>
      </c>
      <c r="T12" s="9">
        <f>ROUND(GSSTable130162[[#This Row],[20 YEAR
PERFORMANCE 
LONGEVITY
(3.25%)]]*1.03,0)</f>
        <v>66445</v>
      </c>
    </row>
    <row r="13" spans="1:20" x14ac:dyDescent="0.3">
      <c r="A13" s="6" t="s">
        <v>19</v>
      </c>
      <c r="B13" s="7">
        <v>40848</v>
      </c>
      <c r="C13" s="7">
        <v>51044</v>
      </c>
      <c r="D13" s="7">
        <v>61240</v>
      </c>
      <c r="E13" s="8">
        <f>ROUND(GSSTable13016[[#This Row],[MAXIMUM]]*1.0325,0)</f>
        <v>63230</v>
      </c>
      <c r="F13" s="8">
        <f>ROUND(GSSTable13016[[#This Row],[16 YEAR
PERFORMANCE 
LONGEVITY
(3.25%)]]*1.0325,0)</f>
        <v>65285</v>
      </c>
      <c r="H13" s="6" t="s">
        <v>19</v>
      </c>
      <c r="I13" s="9">
        <f>ROUND(GSSTable13016[[#This Row],[MINIMUM]]*1.03,0)</f>
        <v>42073</v>
      </c>
      <c r="J13" s="9">
        <f>ROUND(GSSTable13016[[#This Row],[MIDPOINT]]*1.03,0)</f>
        <v>52575</v>
      </c>
      <c r="K13" s="9">
        <f>ROUND(GSSTable13016[[#This Row],[MAXIMUM]]*1.03,0)</f>
        <v>63077</v>
      </c>
      <c r="L13" s="9">
        <f>ROUND(GSSTable13016[[#This Row],[16 YEAR
PERFORMANCE 
LONGEVITY
(3.25%)]]*1.03,0)</f>
        <v>65127</v>
      </c>
      <c r="M13" s="9">
        <f>ROUND(GSSTable13016[[#This Row],[20 YEAR
PERFORMANCE 
LONGEVITY
(3.25%)]]*1.03,0)</f>
        <v>67244</v>
      </c>
      <c r="N13" s="9"/>
      <c r="O13" s="6" t="s">
        <v>19</v>
      </c>
      <c r="P13" s="9">
        <f>ROUND(GSSTable130162[[#This Row],[MINIMUM]]*1.03,0)</f>
        <v>43335</v>
      </c>
      <c r="Q13" s="9">
        <f>ROUND(GSSTable130162[[#This Row],[MIDPOINT]]*1.03,0)</f>
        <v>54152</v>
      </c>
      <c r="R13" s="9">
        <f>ROUND(GSSTable130162[[#This Row],[MAXIMUM]]*1.03,0)</f>
        <v>64969</v>
      </c>
      <c r="S13" s="9">
        <f>ROUND(GSSTable130162[[#This Row],[16 YEAR
PERFORMANCE 
LONGEVITY
(3.25%)]]*1.03,0)</f>
        <v>67081</v>
      </c>
      <c r="T13" s="9">
        <f>ROUND(GSSTable130162[[#This Row],[20 YEAR
PERFORMANCE 
LONGEVITY
(3.25%)]]*1.03,0)</f>
        <v>69261</v>
      </c>
    </row>
    <row r="14" spans="1:20" x14ac:dyDescent="0.3">
      <c r="A14" s="6" t="s">
        <v>20</v>
      </c>
      <c r="B14" s="7">
        <v>42257</v>
      </c>
      <c r="C14" s="7">
        <v>53048</v>
      </c>
      <c r="D14" s="7">
        <v>63839</v>
      </c>
      <c r="E14" s="8">
        <f>ROUND(GSSTable13016[[#This Row],[MAXIMUM]]*1.0325,0)</f>
        <v>65914</v>
      </c>
      <c r="F14" s="8">
        <f>ROUND(GSSTable13016[[#This Row],[16 YEAR
PERFORMANCE 
LONGEVITY
(3.25%)]]*1.0325,0)</f>
        <v>68056</v>
      </c>
      <c r="H14" s="6" t="s">
        <v>20</v>
      </c>
      <c r="I14" s="9">
        <f>ROUND(GSSTable13016[[#This Row],[MINIMUM]]*1.03,0)</f>
        <v>43525</v>
      </c>
      <c r="J14" s="9">
        <f>ROUND(GSSTable13016[[#This Row],[MIDPOINT]]*1.03,0)</f>
        <v>54639</v>
      </c>
      <c r="K14" s="9">
        <f>ROUND(GSSTable13016[[#This Row],[MAXIMUM]]*1.03,0)</f>
        <v>65754</v>
      </c>
      <c r="L14" s="9">
        <f>ROUND(GSSTable13016[[#This Row],[16 YEAR
PERFORMANCE 
LONGEVITY
(3.25%)]]*1.03,0)</f>
        <v>67891</v>
      </c>
      <c r="M14" s="9">
        <f>ROUND(GSSTable13016[[#This Row],[20 YEAR
PERFORMANCE 
LONGEVITY
(3.25%)]]*1.03,0)</f>
        <v>70098</v>
      </c>
      <c r="N14" s="9"/>
      <c r="O14" s="6" t="s">
        <v>20</v>
      </c>
      <c r="P14" s="9">
        <f>ROUND(GSSTable130162[[#This Row],[MINIMUM]]*1.03,0)</f>
        <v>44831</v>
      </c>
      <c r="Q14" s="9">
        <f>ROUND(GSSTable130162[[#This Row],[MIDPOINT]]*1.03,0)</f>
        <v>56278</v>
      </c>
      <c r="R14" s="9">
        <f>ROUND(GSSTable130162[[#This Row],[MAXIMUM]]*1.03,0)</f>
        <v>67727</v>
      </c>
      <c r="S14" s="9">
        <f>ROUND(GSSTable130162[[#This Row],[16 YEAR
PERFORMANCE 
LONGEVITY
(3.25%)]]*1.03,0)</f>
        <v>69928</v>
      </c>
      <c r="T14" s="9">
        <f>ROUND(GSSTable130162[[#This Row],[20 YEAR
PERFORMANCE 
LONGEVITY
(3.25%)]]*1.03,0)</f>
        <v>72201</v>
      </c>
    </row>
    <row r="15" spans="1:20" x14ac:dyDescent="0.3">
      <c r="A15" s="6" t="s">
        <v>21</v>
      </c>
      <c r="B15" s="7">
        <v>43724</v>
      </c>
      <c r="C15" s="7">
        <v>55148</v>
      </c>
      <c r="D15" s="7">
        <v>66572</v>
      </c>
      <c r="E15" s="8">
        <f>ROUND(GSSTable13016[[#This Row],[MAXIMUM]]*1.0325,0)</f>
        <v>68736</v>
      </c>
      <c r="F15" s="8">
        <f>ROUND(GSSTable13016[[#This Row],[16 YEAR
PERFORMANCE 
LONGEVITY
(3.25%)]]*1.0325,0)</f>
        <v>70970</v>
      </c>
      <c r="H15" s="6" t="s">
        <v>21</v>
      </c>
      <c r="I15" s="9">
        <f>ROUND(GSSTable13016[[#This Row],[MINIMUM]]*1.03,0)</f>
        <v>45036</v>
      </c>
      <c r="J15" s="9">
        <f>ROUND(GSSTable13016[[#This Row],[MIDPOINT]]*1.03,0)</f>
        <v>56802</v>
      </c>
      <c r="K15" s="9">
        <f>ROUND(GSSTable13016[[#This Row],[MAXIMUM]]*1.03,0)</f>
        <v>68569</v>
      </c>
      <c r="L15" s="9">
        <f>ROUND(GSSTable13016[[#This Row],[16 YEAR
PERFORMANCE 
LONGEVITY
(3.25%)]]*1.03,0)</f>
        <v>70798</v>
      </c>
      <c r="M15" s="9">
        <f>ROUND(GSSTable13016[[#This Row],[20 YEAR
PERFORMANCE 
LONGEVITY
(3.25%)]]*1.03,0)</f>
        <v>73099</v>
      </c>
      <c r="N15" s="9"/>
      <c r="O15" s="6" t="s">
        <v>21</v>
      </c>
      <c r="P15" s="9">
        <f>ROUND(GSSTable130162[[#This Row],[MINIMUM]]*1.03,0)</f>
        <v>46387</v>
      </c>
      <c r="Q15" s="9">
        <f>ROUND(GSSTable130162[[#This Row],[MIDPOINT]]*1.03,0)</f>
        <v>58506</v>
      </c>
      <c r="R15" s="9">
        <f>ROUND(GSSTable130162[[#This Row],[MAXIMUM]]*1.03,0)</f>
        <v>70626</v>
      </c>
      <c r="S15" s="9">
        <f>ROUND(GSSTable130162[[#This Row],[16 YEAR
PERFORMANCE 
LONGEVITY
(3.25%)]]*1.03,0)</f>
        <v>72922</v>
      </c>
      <c r="T15" s="9">
        <f>ROUND(GSSTable130162[[#This Row],[20 YEAR
PERFORMANCE 
LONGEVITY
(3.25%)]]*1.03,0)</f>
        <v>75292</v>
      </c>
    </row>
    <row r="16" spans="1:20" x14ac:dyDescent="0.3">
      <c r="A16" s="6" t="s">
        <v>22</v>
      </c>
      <c r="B16" s="7">
        <v>45278</v>
      </c>
      <c r="C16" s="7">
        <v>57360</v>
      </c>
      <c r="D16" s="7">
        <v>69442</v>
      </c>
      <c r="E16" s="8">
        <f>ROUND(GSSTable13016[[#This Row],[MAXIMUM]]*1.0325,0)</f>
        <v>71699</v>
      </c>
      <c r="F16" s="8">
        <f>ROUND(GSSTable13016[[#This Row],[16 YEAR
PERFORMANCE 
LONGEVITY
(3.25%)]]*1.0325,0)</f>
        <v>74029</v>
      </c>
      <c r="H16" s="6" t="s">
        <v>22</v>
      </c>
      <c r="I16" s="9">
        <f>ROUND(GSSTable13016[[#This Row],[MINIMUM]]*1.03,0)</f>
        <v>46636</v>
      </c>
      <c r="J16" s="9">
        <f>ROUND(GSSTable13016[[#This Row],[MIDPOINT]]*1.03,0)</f>
        <v>59081</v>
      </c>
      <c r="K16" s="9">
        <f>ROUND(GSSTable13016[[#This Row],[MAXIMUM]]*1.03,0)</f>
        <v>71525</v>
      </c>
      <c r="L16" s="9">
        <f>ROUND(GSSTable13016[[#This Row],[16 YEAR
PERFORMANCE 
LONGEVITY
(3.25%)]]*1.03,0)</f>
        <v>73850</v>
      </c>
      <c r="M16" s="9">
        <f>ROUND(GSSTable13016[[#This Row],[20 YEAR
PERFORMANCE 
LONGEVITY
(3.25%)]]*1.03,0)</f>
        <v>76250</v>
      </c>
      <c r="N16" s="9"/>
      <c r="O16" s="6" t="s">
        <v>22</v>
      </c>
      <c r="P16" s="9">
        <f>ROUND(GSSTable130162[[#This Row],[MINIMUM]]*1.03,0)</f>
        <v>48035</v>
      </c>
      <c r="Q16" s="9">
        <f>ROUND(GSSTable130162[[#This Row],[MIDPOINT]]*1.03,0)</f>
        <v>60853</v>
      </c>
      <c r="R16" s="9">
        <f>ROUND(GSSTable130162[[#This Row],[MAXIMUM]]*1.03,0)</f>
        <v>73671</v>
      </c>
      <c r="S16" s="9">
        <f>ROUND(GSSTable130162[[#This Row],[16 YEAR
PERFORMANCE 
LONGEVITY
(3.25%)]]*1.03,0)</f>
        <v>76066</v>
      </c>
      <c r="T16" s="9">
        <f>ROUND(GSSTable130162[[#This Row],[20 YEAR
PERFORMANCE 
LONGEVITY
(3.25%)]]*1.03,0)</f>
        <v>78538</v>
      </c>
    </row>
    <row r="17" spans="1:20" x14ac:dyDescent="0.3">
      <c r="A17" s="6" t="s">
        <v>23</v>
      </c>
      <c r="B17" s="7">
        <v>46910</v>
      </c>
      <c r="C17" s="7">
        <v>59687</v>
      </c>
      <c r="D17" s="7">
        <v>72463</v>
      </c>
      <c r="E17" s="8">
        <f>ROUND(GSSTable13016[[#This Row],[MAXIMUM]]*1.0325,0)</f>
        <v>74818</v>
      </c>
      <c r="F17" s="8">
        <f>ROUND(GSSTable13016[[#This Row],[16 YEAR
PERFORMANCE 
LONGEVITY
(3.25%)]]*1.0325,0)</f>
        <v>77250</v>
      </c>
      <c r="H17" s="6" t="s">
        <v>23</v>
      </c>
      <c r="I17" s="9">
        <f>ROUND(GSSTable13016[[#This Row],[MINIMUM]]*1.03,0)</f>
        <v>48317</v>
      </c>
      <c r="J17" s="9">
        <f>ROUND(GSSTable13016[[#This Row],[MIDPOINT]]*1.03,0)</f>
        <v>61478</v>
      </c>
      <c r="K17" s="9">
        <f>ROUND(GSSTable13016[[#This Row],[MAXIMUM]]*1.03,0)</f>
        <v>74637</v>
      </c>
      <c r="L17" s="9">
        <f>ROUND(GSSTable13016[[#This Row],[16 YEAR
PERFORMANCE 
LONGEVITY
(3.25%)]]*1.03,0)</f>
        <v>77063</v>
      </c>
      <c r="M17" s="9">
        <f>ROUND(GSSTable13016[[#This Row],[20 YEAR
PERFORMANCE 
LONGEVITY
(3.25%)]]*1.03,0)</f>
        <v>79568</v>
      </c>
      <c r="N17" s="9"/>
      <c r="O17" s="6" t="s">
        <v>23</v>
      </c>
      <c r="P17" s="9">
        <f>ROUND(GSSTable130162[[#This Row],[MINIMUM]]*1.03,0)</f>
        <v>49767</v>
      </c>
      <c r="Q17" s="9">
        <f>ROUND(GSSTable130162[[#This Row],[MIDPOINT]]*1.03,0)</f>
        <v>63322</v>
      </c>
      <c r="R17" s="9">
        <f>ROUND(GSSTable130162[[#This Row],[MAXIMUM]]*1.03,0)</f>
        <v>76876</v>
      </c>
      <c r="S17" s="9">
        <f>ROUND(GSSTable130162[[#This Row],[16 YEAR
PERFORMANCE 
LONGEVITY
(3.25%)]]*1.03,0)</f>
        <v>79375</v>
      </c>
      <c r="T17" s="9">
        <f>ROUND(GSSTable130162[[#This Row],[20 YEAR
PERFORMANCE 
LONGEVITY
(3.25%)]]*1.03,0)</f>
        <v>81955</v>
      </c>
    </row>
    <row r="18" spans="1:20" x14ac:dyDescent="0.3">
      <c r="A18" s="6" t="s">
        <v>24</v>
      </c>
      <c r="B18" s="7">
        <v>48618</v>
      </c>
      <c r="C18" s="7">
        <v>62119</v>
      </c>
      <c r="D18" s="7">
        <v>75621</v>
      </c>
      <c r="E18" s="8">
        <f>ROUND(GSSTable13016[[#This Row],[MAXIMUM]]*1.0325,0)</f>
        <v>78079</v>
      </c>
      <c r="F18" s="8">
        <f>ROUND(GSSTable13016[[#This Row],[16 YEAR
PERFORMANCE 
LONGEVITY
(3.25%)]]*1.0325,0)</f>
        <v>80617</v>
      </c>
      <c r="H18" s="6" t="s">
        <v>24</v>
      </c>
      <c r="I18" s="9">
        <f>ROUND(GSSTable13016[[#This Row],[MINIMUM]]*1.03,0)</f>
        <v>50077</v>
      </c>
      <c r="J18" s="9">
        <f>ROUND(GSSTable13016[[#This Row],[MIDPOINT]]*1.03,0)</f>
        <v>63983</v>
      </c>
      <c r="K18" s="9">
        <f>ROUND(GSSTable13016[[#This Row],[MAXIMUM]]*1.03,0)</f>
        <v>77890</v>
      </c>
      <c r="L18" s="9">
        <f>ROUND(GSSTable13016[[#This Row],[16 YEAR
PERFORMANCE 
LONGEVITY
(3.25%)]]*1.03,0)</f>
        <v>80421</v>
      </c>
      <c r="M18" s="9">
        <f>ROUND(GSSTable13016[[#This Row],[20 YEAR
PERFORMANCE 
LONGEVITY
(3.25%)]]*1.03,0)</f>
        <v>83036</v>
      </c>
      <c r="N18" s="9"/>
      <c r="O18" s="6" t="s">
        <v>24</v>
      </c>
      <c r="P18" s="9">
        <f>ROUND(GSSTable130162[[#This Row],[MINIMUM]]*1.03,0)</f>
        <v>51579</v>
      </c>
      <c r="Q18" s="9">
        <f>ROUND(GSSTable130162[[#This Row],[MIDPOINT]]*1.03,0)</f>
        <v>65902</v>
      </c>
      <c r="R18" s="9">
        <f>ROUND(GSSTable130162[[#This Row],[MAXIMUM]]*1.03,0)</f>
        <v>80227</v>
      </c>
      <c r="S18" s="9">
        <f>ROUND(GSSTable130162[[#This Row],[16 YEAR
PERFORMANCE 
LONGEVITY
(3.25%)]]*1.03,0)</f>
        <v>82834</v>
      </c>
      <c r="T18" s="9">
        <f>ROUND(GSSTable130162[[#This Row],[20 YEAR
PERFORMANCE 
LONGEVITY
(3.25%)]]*1.03,0)</f>
        <v>85527</v>
      </c>
    </row>
    <row r="19" spans="1:20" x14ac:dyDescent="0.3">
      <c r="A19" s="6" t="s">
        <v>25</v>
      </c>
      <c r="B19" s="7">
        <v>50438</v>
      </c>
      <c r="C19" s="7">
        <v>64693</v>
      </c>
      <c r="D19" s="7">
        <v>78947</v>
      </c>
      <c r="E19" s="8">
        <f>ROUND(GSSTable13016[[#This Row],[MAXIMUM]]*1.0325,0)</f>
        <v>81513</v>
      </c>
      <c r="F19" s="8">
        <f>ROUND(GSSTable13016[[#This Row],[16 YEAR
PERFORMANCE 
LONGEVITY
(3.25%)]]*1.0325,0)</f>
        <v>84162</v>
      </c>
      <c r="H19" s="6" t="s">
        <v>25</v>
      </c>
      <c r="I19" s="9">
        <f>ROUND(GSSTable13016[[#This Row],[MINIMUM]]*1.03,0)</f>
        <v>51951</v>
      </c>
      <c r="J19" s="9">
        <f>ROUND(GSSTable13016[[#This Row],[MIDPOINT]]*1.03,0)</f>
        <v>66634</v>
      </c>
      <c r="K19" s="9">
        <f>ROUND(GSSTable13016[[#This Row],[MAXIMUM]]*1.03,0)</f>
        <v>81315</v>
      </c>
      <c r="L19" s="9">
        <f>ROUND(GSSTable13016[[#This Row],[16 YEAR
PERFORMANCE 
LONGEVITY
(3.25%)]]*1.03,0)</f>
        <v>83958</v>
      </c>
      <c r="M19" s="9">
        <f>ROUND(GSSTable13016[[#This Row],[20 YEAR
PERFORMANCE 
LONGEVITY
(3.25%)]]*1.03,0)</f>
        <v>86687</v>
      </c>
      <c r="N19" s="9"/>
      <c r="O19" s="6" t="s">
        <v>25</v>
      </c>
      <c r="P19" s="9">
        <f>ROUND(GSSTable130162[[#This Row],[MINIMUM]]*1.03,0)</f>
        <v>53510</v>
      </c>
      <c r="Q19" s="9">
        <f>ROUND(GSSTable130162[[#This Row],[MIDPOINT]]*1.03,0)</f>
        <v>68633</v>
      </c>
      <c r="R19" s="9">
        <f>ROUND(GSSTable130162[[#This Row],[MAXIMUM]]*1.03,0)</f>
        <v>83754</v>
      </c>
      <c r="S19" s="9">
        <f>ROUND(GSSTable130162[[#This Row],[16 YEAR
PERFORMANCE 
LONGEVITY
(3.25%)]]*1.03,0)</f>
        <v>86477</v>
      </c>
      <c r="T19" s="9">
        <f>ROUND(GSSTable130162[[#This Row],[20 YEAR
PERFORMANCE 
LONGEVITY
(3.25%)]]*1.03,0)</f>
        <v>89288</v>
      </c>
    </row>
    <row r="20" spans="1:20" x14ac:dyDescent="0.3">
      <c r="A20" s="6" t="s">
        <v>26</v>
      </c>
      <c r="B20" s="7">
        <v>52453</v>
      </c>
      <c r="C20" s="7">
        <v>67445</v>
      </c>
      <c r="D20" s="7">
        <v>82436</v>
      </c>
      <c r="E20" s="8">
        <f>ROUND(GSSTable13016[[#This Row],[MAXIMUM]]*1.0325,0)</f>
        <v>85115</v>
      </c>
      <c r="F20" s="8">
        <f>ROUND(GSSTable13016[[#This Row],[16 YEAR
PERFORMANCE 
LONGEVITY
(3.25%)]]*1.0325,0)</f>
        <v>87881</v>
      </c>
      <c r="H20" s="6" t="s">
        <v>26</v>
      </c>
      <c r="I20" s="9">
        <f>ROUND(GSSTable13016[[#This Row],[MINIMUM]]*1.03,0)</f>
        <v>54027</v>
      </c>
      <c r="J20" s="9">
        <f>ROUND(GSSTable13016[[#This Row],[MIDPOINT]]*1.03,0)</f>
        <v>69468</v>
      </c>
      <c r="K20" s="9">
        <f>ROUND(GSSTable13016[[#This Row],[MAXIMUM]]*1.03,0)</f>
        <v>84909</v>
      </c>
      <c r="L20" s="9">
        <f>ROUND(GSSTable13016[[#This Row],[16 YEAR
PERFORMANCE 
LONGEVITY
(3.25%)]]*1.03,0)</f>
        <v>87668</v>
      </c>
      <c r="M20" s="9">
        <f>ROUND(GSSTable13016[[#This Row],[20 YEAR
PERFORMANCE 
LONGEVITY
(3.25%)]]*1.03,0)</f>
        <v>90517</v>
      </c>
      <c r="N20" s="9"/>
      <c r="O20" s="6" t="s">
        <v>26</v>
      </c>
      <c r="P20" s="9">
        <f>ROUND(GSSTable130162[[#This Row],[MINIMUM]]*1.03,0)</f>
        <v>55648</v>
      </c>
      <c r="Q20" s="9">
        <f>ROUND(GSSTable130162[[#This Row],[MIDPOINT]]*1.03,0)</f>
        <v>71552</v>
      </c>
      <c r="R20" s="9">
        <f>ROUND(GSSTable130162[[#This Row],[MAXIMUM]]*1.03,0)</f>
        <v>87456</v>
      </c>
      <c r="S20" s="9">
        <f>ROUND(GSSTable130162[[#This Row],[16 YEAR
PERFORMANCE 
LONGEVITY
(3.25%)]]*1.03,0)</f>
        <v>90298</v>
      </c>
      <c r="T20" s="9">
        <f>ROUND(GSSTable130162[[#This Row],[20 YEAR
PERFORMANCE 
LONGEVITY
(3.25%)]]*1.03,0)</f>
        <v>93233</v>
      </c>
    </row>
    <row r="21" spans="1:20" x14ac:dyDescent="0.3">
      <c r="A21" s="6" t="s">
        <v>27</v>
      </c>
      <c r="B21" s="7">
        <v>54583</v>
      </c>
      <c r="C21" s="7">
        <v>70343</v>
      </c>
      <c r="D21" s="7">
        <v>86103</v>
      </c>
      <c r="E21" s="8">
        <f>ROUND(GSSTable13016[[#This Row],[MAXIMUM]]*1.0325,0)</f>
        <v>88901</v>
      </c>
      <c r="F21" s="8">
        <f>ROUND(GSSTable13016[[#This Row],[16 YEAR
PERFORMANCE 
LONGEVITY
(3.25%)]]*1.0325,0)</f>
        <v>91790</v>
      </c>
      <c r="H21" s="6" t="s">
        <v>27</v>
      </c>
      <c r="I21" s="9">
        <f>ROUND(GSSTable13016[[#This Row],[MINIMUM]]*1.03,0)</f>
        <v>56220</v>
      </c>
      <c r="J21" s="9">
        <f>ROUND(GSSTable13016[[#This Row],[MIDPOINT]]*1.03,0)</f>
        <v>72453</v>
      </c>
      <c r="K21" s="9">
        <f>ROUND(GSSTable13016[[#This Row],[MAXIMUM]]*1.03,0)</f>
        <v>88686</v>
      </c>
      <c r="L21" s="9">
        <f>ROUND(GSSTable13016[[#This Row],[16 YEAR
PERFORMANCE 
LONGEVITY
(3.25%)]]*1.03,0)</f>
        <v>91568</v>
      </c>
      <c r="M21" s="9">
        <f>ROUND(GSSTable13016[[#This Row],[20 YEAR
PERFORMANCE 
LONGEVITY
(3.25%)]]*1.03,0)</f>
        <v>94544</v>
      </c>
      <c r="N21" s="9"/>
      <c r="O21" s="6" t="s">
        <v>27</v>
      </c>
      <c r="P21" s="9">
        <f>ROUND(GSSTable130162[[#This Row],[MINIMUM]]*1.03,0)</f>
        <v>57907</v>
      </c>
      <c r="Q21" s="9">
        <f>ROUND(GSSTable130162[[#This Row],[MIDPOINT]]*1.03,0)</f>
        <v>74627</v>
      </c>
      <c r="R21" s="9">
        <f>ROUND(GSSTable130162[[#This Row],[MAXIMUM]]*1.03,0)</f>
        <v>91347</v>
      </c>
      <c r="S21" s="9">
        <f>ROUND(GSSTable130162[[#This Row],[16 YEAR
PERFORMANCE 
LONGEVITY
(3.25%)]]*1.03,0)</f>
        <v>94315</v>
      </c>
      <c r="T21" s="9">
        <f>ROUND(GSSTable130162[[#This Row],[20 YEAR
PERFORMANCE 
LONGEVITY
(3.25%)]]*1.03,0)</f>
        <v>97380</v>
      </c>
    </row>
    <row r="22" spans="1:20" x14ac:dyDescent="0.3">
      <c r="A22" s="6" t="s">
        <v>28</v>
      </c>
      <c r="B22" s="7">
        <v>56872</v>
      </c>
      <c r="C22" s="7">
        <v>73410</v>
      </c>
      <c r="D22" s="7">
        <v>89948</v>
      </c>
      <c r="E22" s="8">
        <f>ROUND(GSSTable13016[[#This Row],[MAXIMUM]]*1.0325,0)</f>
        <v>92871</v>
      </c>
      <c r="F22" s="8">
        <f>ROUND(GSSTable13016[[#This Row],[16 YEAR
PERFORMANCE 
LONGEVITY
(3.25%)]]*1.0325,0)</f>
        <v>95889</v>
      </c>
      <c r="H22" s="6" t="s">
        <v>28</v>
      </c>
      <c r="I22" s="9">
        <f>ROUND(GSSTable13016[[#This Row],[MINIMUM]]*1.03,0)</f>
        <v>58578</v>
      </c>
      <c r="J22" s="9">
        <f>ROUND(GSSTable13016[[#This Row],[MIDPOINT]]*1.03,0)</f>
        <v>75612</v>
      </c>
      <c r="K22" s="9">
        <f>ROUND(GSSTable13016[[#This Row],[MAXIMUM]]*1.03,0)</f>
        <v>92646</v>
      </c>
      <c r="L22" s="9">
        <f>ROUND(GSSTable13016[[#This Row],[16 YEAR
PERFORMANCE 
LONGEVITY
(3.25%)]]*1.03,0)</f>
        <v>95657</v>
      </c>
      <c r="M22" s="9">
        <f>ROUND(GSSTable13016[[#This Row],[20 YEAR
PERFORMANCE 
LONGEVITY
(3.25%)]]*1.03,0)</f>
        <v>98766</v>
      </c>
      <c r="N22" s="9"/>
      <c r="O22" s="6" t="s">
        <v>28</v>
      </c>
      <c r="P22" s="9">
        <f>ROUND(GSSTable130162[[#This Row],[MINIMUM]]*1.03,0)</f>
        <v>60335</v>
      </c>
      <c r="Q22" s="9">
        <f>ROUND(GSSTable130162[[#This Row],[MIDPOINT]]*1.03,0)</f>
        <v>77880</v>
      </c>
      <c r="R22" s="9">
        <f>ROUND(GSSTable130162[[#This Row],[MAXIMUM]]*1.03,0)</f>
        <v>95425</v>
      </c>
      <c r="S22" s="9">
        <f>ROUND(GSSTable130162[[#This Row],[16 YEAR
PERFORMANCE 
LONGEVITY
(3.25%)]]*1.03,0)</f>
        <v>98527</v>
      </c>
      <c r="T22" s="9">
        <f>ROUND(GSSTable130162[[#This Row],[20 YEAR
PERFORMANCE 
LONGEVITY
(3.25%)]]*1.03,0)</f>
        <v>101729</v>
      </c>
    </row>
    <row r="23" spans="1:20" x14ac:dyDescent="0.3">
      <c r="A23" s="6" t="s">
        <v>29</v>
      </c>
      <c r="B23" s="7">
        <v>59263</v>
      </c>
      <c r="C23" s="7">
        <v>76624</v>
      </c>
      <c r="D23" s="7">
        <v>93986</v>
      </c>
      <c r="E23" s="8">
        <f>ROUND(GSSTable13016[[#This Row],[MAXIMUM]]*1.0325,0)</f>
        <v>97041</v>
      </c>
      <c r="F23" s="8">
        <f>ROUND(GSSTable13016[[#This Row],[16 YEAR
PERFORMANCE 
LONGEVITY
(3.25%)]]*1.0325,0)</f>
        <v>100195</v>
      </c>
      <c r="H23" s="6" t="s">
        <v>29</v>
      </c>
      <c r="I23" s="9">
        <f>ROUND(GSSTable13016[[#This Row],[MINIMUM]]*1.03,0)</f>
        <v>61041</v>
      </c>
      <c r="J23" s="9">
        <f>ROUND(GSSTable13016[[#This Row],[MIDPOINT]]*1.03,0)</f>
        <v>78923</v>
      </c>
      <c r="K23" s="9">
        <f>ROUND(GSSTable13016[[#This Row],[MAXIMUM]]*1.03,0)</f>
        <v>96806</v>
      </c>
      <c r="L23" s="9">
        <f>ROUND(GSSTable13016[[#This Row],[16 YEAR
PERFORMANCE 
LONGEVITY
(3.25%)]]*1.03,0)</f>
        <v>99952</v>
      </c>
      <c r="M23" s="9">
        <f>ROUND(GSSTable13016[[#This Row],[20 YEAR
PERFORMANCE 
LONGEVITY
(3.25%)]]*1.03,0)</f>
        <v>103201</v>
      </c>
      <c r="N23" s="9"/>
      <c r="O23" s="6" t="s">
        <v>29</v>
      </c>
      <c r="P23" s="9">
        <f>ROUND(GSSTable130162[[#This Row],[MINIMUM]]*1.03,0)</f>
        <v>62872</v>
      </c>
      <c r="Q23" s="9">
        <f>ROUND(GSSTable130162[[#This Row],[MIDPOINT]]*1.03,0)</f>
        <v>81291</v>
      </c>
      <c r="R23" s="9">
        <f>ROUND(GSSTable130162[[#This Row],[MAXIMUM]]*1.03,0)</f>
        <v>99710</v>
      </c>
      <c r="S23" s="9">
        <f>ROUND(GSSTable130162[[#This Row],[16 YEAR
PERFORMANCE 
LONGEVITY
(3.25%)]]*1.03,0)</f>
        <v>102951</v>
      </c>
      <c r="T23" s="9">
        <f>ROUND(GSSTable130162[[#This Row],[20 YEAR
PERFORMANCE 
LONGEVITY
(3.25%)]]*1.03,0)</f>
        <v>106297</v>
      </c>
    </row>
    <row r="24" spans="1:20" x14ac:dyDescent="0.3">
      <c r="A24" s="6" t="s">
        <v>30</v>
      </c>
      <c r="B24" s="7">
        <v>61788</v>
      </c>
      <c r="C24" s="7">
        <v>80008</v>
      </c>
      <c r="D24" s="7">
        <v>98228</v>
      </c>
      <c r="E24" s="8">
        <f>ROUND(GSSTable13016[[#This Row],[MAXIMUM]]*1.0325,0)</f>
        <v>101420</v>
      </c>
      <c r="F24" s="8">
        <f>ROUND(GSSTable13016[[#This Row],[16 YEAR
PERFORMANCE 
LONGEVITY
(3.25%)]]*1.0325,0)</f>
        <v>104716</v>
      </c>
      <c r="H24" s="6" t="s">
        <v>30</v>
      </c>
      <c r="I24" s="9">
        <f>ROUND(GSSTable13016[[#This Row],[MINIMUM]]*1.03,0)</f>
        <v>63642</v>
      </c>
      <c r="J24" s="9">
        <f>ROUND(GSSTable13016[[#This Row],[MIDPOINT]]*1.03,0)</f>
        <v>82408</v>
      </c>
      <c r="K24" s="9">
        <f>ROUND(GSSTable13016[[#This Row],[MAXIMUM]]*1.03,0)</f>
        <v>101175</v>
      </c>
      <c r="L24" s="9">
        <f>ROUND(GSSTable13016[[#This Row],[16 YEAR
PERFORMANCE 
LONGEVITY
(3.25%)]]*1.03,0)</f>
        <v>104463</v>
      </c>
      <c r="M24" s="9">
        <f>ROUND(GSSTable13016[[#This Row],[20 YEAR
PERFORMANCE 
LONGEVITY
(3.25%)]]*1.03,0)</f>
        <v>107857</v>
      </c>
      <c r="N24" s="9"/>
      <c r="O24" s="6" t="s">
        <v>30</v>
      </c>
      <c r="P24" s="9">
        <f>ROUND(GSSTable130162[[#This Row],[MINIMUM]]*1.03,0)</f>
        <v>65551</v>
      </c>
      <c r="Q24" s="9">
        <f>ROUND(GSSTable130162[[#This Row],[MIDPOINT]]*1.03,0)</f>
        <v>84880</v>
      </c>
      <c r="R24" s="9">
        <f>ROUND(GSSTable130162[[#This Row],[MAXIMUM]]*1.03,0)</f>
        <v>104210</v>
      </c>
      <c r="S24" s="9">
        <f>ROUND(GSSTable130162[[#This Row],[16 YEAR
PERFORMANCE 
LONGEVITY
(3.25%)]]*1.03,0)</f>
        <v>107597</v>
      </c>
      <c r="T24" s="9">
        <f>ROUND(GSSTable130162[[#This Row],[20 YEAR
PERFORMANCE 
LONGEVITY
(3.25%)]]*1.03,0)</f>
        <v>111093</v>
      </c>
    </row>
    <row r="25" spans="1:20" x14ac:dyDescent="0.3">
      <c r="A25" s="6" t="s">
        <v>31</v>
      </c>
      <c r="B25" s="7">
        <v>64426</v>
      </c>
      <c r="C25" s="7">
        <v>83554</v>
      </c>
      <c r="D25" s="7">
        <v>102682</v>
      </c>
      <c r="E25" s="8">
        <f>ROUND(GSSTable13016[[#This Row],[MAXIMUM]]*1.0325,0)</f>
        <v>106019</v>
      </c>
      <c r="F25" s="8">
        <f>ROUND(GSSTable13016[[#This Row],[16 YEAR
PERFORMANCE 
LONGEVITY
(3.25%)]]*1.0325,0)</f>
        <v>109465</v>
      </c>
      <c r="H25" s="6" t="s">
        <v>31</v>
      </c>
      <c r="I25" s="9">
        <f>ROUND(GSSTable13016[[#This Row],[MINIMUM]]*1.03,0)</f>
        <v>66359</v>
      </c>
      <c r="J25" s="9">
        <f>ROUND(GSSTable13016[[#This Row],[MIDPOINT]]*1.03,0)</f>
        <v>86061</v>
      </c>
      <c r="K25" s="9">
        <f>ROUND(GSSTable13016[[#This Row],[MAXIMUM]]*1.03,0)</f>
        <v>105762</v>
      </c>
      <c r="L25" s="9">
        <f>ROUND(GSSTable13016[[#This Row],[16 YEAR
PERFORMANCE 
LONGEVITY
(3.25%)]]*1.03,0)</f>
        <v>109200</v>
      </c>
      <c r="M25" s="9">
        <f>ROUND(GSSTable13016[[#This Row],[20 YEAR
PERFORMANCE 
LONGEVITY
(3.25%)]]*1.03,0)</f>
        <v>112749</v>
      </c>
      <c r="N25" s="9"/>
      <c r="O25" s="6" t="s">
        <v>31</v>
      </c>
      <c r="P25" s="9">
        <f>ROUND(GSSTable130162[[#This Row],[MINIMUM]]*1.03,0)</f>
        <v>68350</v>
      </c>
      <c r="Q25" s="9">
        <f>ROUND(GSSTable130162[[#This Row],[MIDPOINT]]*1.03,0)</f>
        <v>88643</v>
      </c>
      <c r="R25" s="9">
        <f>ROUND(GSSTable130162[[#This Row],[MAXIMUM]]*1.03,0)</f>
        <v>108935</v>
      </c>
      <c r="S25" s="9">
        <f>ROUND(GSSTable130162[[#This Row],[16 YEAR
PERFORMANCE 
LONGEVITY
(3.25%)]]*1.03,0)</f>
        <v>112476</v>
      </c>
      <c r="T25" s="9">
        <f>ROUND(GSSTable130162[[#This Row],[20 YEAR
PERFORMANCE 
LONGEVITY
(3.25%)]]*1.03,0)</f>
        <v>116131</v>
      </c>
    </row>
    <row r="26" spans="1:20" x14ac:dyDescent="0.3">
      <c r="A26" s="6" t="s">
        <v>32</v>
      </c>
      <c r="B26" s="7">
        <v>67206</v>
      </c>
      <c r="C26" s="7">
        <v>87287</v>
      </c>
      <c r="D26" s="7">
        <v>107367</v>
      </c>
      <c r="E26" s="8">
        <f>ROUND(GSSTable13016[[#This Row],[MAXIMUM]]*1.0325,0)</f>
        <v>110856</v>
      </c>
      <c r="F26" s="8">
        <f>ROUND(GSSTable13016[[#This Row],[16 YEAR
PERFORMANCE 
LONGEVITY
(3.25%)]]*1.0325,0)</f>
        <v>114459</v>
      </c>
      <c r="H26" s="6" t="s">
        <v>32</v>
      </c>
      <c r="I26" s="9">
        <f>ROUND(GSSTable13016[[#This Row],[MINIMUM]]*1.03,0)</f>
        <v>69222</v>
      </c>
      <c r="J26" s="9">
        <f>ROUND(GSSTable13016[[#This Row],[MIDPOINT]]*1.03,0)</f>
        <v>89906</v>
      </c>
      <c r="K26" s="9">
        <f>ROUND(GSSTable13016[[#This Row],[MAXIMUM]]*1.03,0)</f>
        <v>110588</v>
      </c>
      <c r="L26" s="9">
        <f>ROUND(GSSTable13016[[#This Row],[16 YEAR
PERFORMANCE 
LONGEVITY
(3.25%)]]*1.03,0)</f>
        <v>114182</v>
      </c>
      <c r="M26" s="9">
        <f>ROUND(GSSTable13016[[#This Row],[20 YEAR
PERFORMANCE 
LONGEVITY
(3.25%)]]*1.03,0)</f>
        <v>117893</v>
      </c>
      <c r="N26" s="9"/>
      <c r="O26" s="6" t="s">
        <v>32</v>
      </c>
      <c r="P26" s="9">
        <f>ROUND(GSSTable130162[[#This Row],[MINIMUM]]*1.03,0)</f>
        <v>71299</v>
      </c>
      <c r="Q26" s="9">
        <f>ROUND(GSSTable130162[[#This Row],[MIDPOINT]]*1.03,0)</f>
        <v>92603</v>
      </c>
      <c r="R26" s="9">
        <f>ROUND(GSSTable130162[[#This Row],[MAXIMUM]]*1.03,0)</f>
        <v>113906</v>
      </c>
      <c r="S26" s="9">
        <f>ROUND(GSSTable130162[[#This Row],[16 YEAR
PERFORMANCE 
LONGEVITY
(3.25%)]]*1.03,0)</f>
        <v>117607</v>
      </c>
      <c r="T26" s="9">
        <f>ROUND(GSSTable130162[[#This Row],[20 YEAR
PERFORMANCE 
LONGEVITY
(3.25%)]]*1.03,0)</f>
        <v>121430</v>
      </c>
    </row>
    <row r="27" spans="1:20" x14ac:dyDescent="0.3">
      <c r="A27" s="6" t="s">
        <v>33</v>
      </c>
      <c r="B27" s="7">
        <v>70119</v>
      </c>
      <c r="C27" s="7">
        <v>91193</v>
      </c>
      <c r="D27" s="7">
        <v>112267</v>
      </c>
      <c r="E27" s="8">
        <f>ROUND(GSSTable13016[[#This Row],[MAXIMUM]]*1.0325,0)</f>
        <v>115916</v>
      </c>
      <c r="F27" s="8">
        <f>ROUND(GSSTable13016[[#This Row],[16 YEAR
PERFORMANCE 
LONGEVITY
(3.25%)]]*1.0325,0)</f>
        <v>119683</v>
      </c>
      <c r="H27" s="6" t="s">
        <v>33</v>
      </c>
      <c r="I27" s="9">
        <f>ROUND(GSSTable13016[[#This Row],[MINIMUM]]*1.03,0)</f>
        <v>72223</v>
      </c>
      <c r="J27" s="9">
        <f>ROUND(GSSTable13016[[#This Row],[MIDPOINT]]*1.03,0)</f>
        <v>93929</v>
      </c>
      <c r="K27" s="9">
        <f>ROUND(GSSTable13016[[#This Row],[MAXIMUM]]*1.03,0)</f>
        <v>115635</v>
      </c>
      <c r="L27" s="9">
        <f>ROUND(GSSTable13016[[#This Row],[16 YEAR
PERFORMANCE 
LONGEVITY
(3.25%)]]*1.03,0)</f>
        <v>119393</v>
      </c>
      <c r="M27" s="9">
        <f>ROUND(GSSTable13016[[#This Row],[20 YEAR
PERFORMANCE 
LONGEVITY
(3.25%)]]*1.03,0)</f>
        <v>123273</v>
      </c>
      <c r="N27" s="9"/>
      <c r="O27" s="6" t="s">
        <v>33</v>
      </c>
      <c r="P27" s="9">
        <f>ROUND(GSSTable130162[[#This Row],[MINIMUM]]*1.03,0)</f>
        <v>74390</v>
      </c>
      <c r="Q27" s="9">
        <f>ROUND(GSSTable130162[[#This Row],[MIDPOINT]]*1.03,0)</f>
        <v>96747</v>
      </c>
      <c r="R27" s="9">
        <f>ROUND(GSSTable130162[[#This Row],[MAXIMUM]]*1.03,0)</f>
        <v>119104</v>
      </c>
      <c r="S27" s="9">
        <f>ROUND(GSSTable130162[[#This Row],[16 YEAR
PERFORMANCE 
LONGEVITY
(3.25%)]]*1.03,0)</f>
        <v>122975</v>
      </c>
      <c r="T27" s="9">
        <f>ROUND(GSSTable130162[[#This Row],[20 YEAR
PERFORMANCE 
LONGEVITY
(3.25%)]]*1.03,0)</f>
        <v>126971</v>
      </c>
    </row>
    <row r="28" spans="1:20" x14ac:dyDescent="0.3">
      <c r="A28" s="6" t="s">
        <v>34</v>
      </c>
      <c r="B28" s="7">
        <v>73173</v>
      </c>
      <c r="C28" s="7">
        <v>95299</v>
      </c>
      <c r="D28" s="7">
        <v>117424</v>
      </c>
      <c r="E28" s="8">
        <f>ROUND(GSSTable13016[[#This Row],[MAXIMUM]]*1.0325,0)</f>
        <v>121240</v>
      </c>
      <c r="F28" s="8">
        <f>ROUND(GSSTable13016[[#This Row],[16 YEAR
PERFORMANCE 
LONGEVITY
(3.25%)]]*1.0325,0)</f>
        <v>125180</v>
      </c>
      <c r="H28" s="6" t="s">
        <v>34</v>
      </c>
      <c r="I28" s="9">
        <f>ROUND(GSSTable13016[[#This Row],[MINIMUM]]*1.03,0)</f>
        <v>75368</v>
      </c>
      <c r="J28" s="9">
        <f>ROUND(GSSTable13016[[#This Row],[MIDPOINT]]*1.03,0)</f>
        <v>98158</v>
      </c>
      <c r="K28" s="9">
        <f>ROUND(GSSTable13016[[#This Row],[MAXIMUM]]*1.03,0)</f>
        <v>120947</v>
      </c>
      <c r="L28" s="9">
        <f>ROUND(GSSTable13016[[#This Row],[16 YEAR
PERFORMANCE 
LONGEVITY
(3.25%)]]*1.03,0)</f>
        <v>124877</v>
      </c>
      <c r="M28" s="9">
        <f>ROUND(GSSTable13016[[#This Row],[20 YEAR
PERFORMANCE 
LONGEVITY
(3.25%)]]*1.03,0)</f>
        <v>128935</v>
      </c>
      <c r="N28" s="9"/>
      <c r="O28" s="6" t="s">
        <v>34</v>
      </c>
      <c r="P28" s="9">
        <f>ROUND(GSSTable130162[[#This Row],[MINIMUM]]*1.03,0)</f>
        <v>77629</v>
      </c>
      <c r="Q28" s="9">
        <f>ROUND(GSSTable130162[[#This Row],[MIDPOINT]]*1.03,0)</f>
        <v>101103</v>
      </c>
      <c r="R28" s="9">
        <f>ROUND(GSSTable130162[[#This Row],[MAXIMUM]]*1.03,0)</f>
        <v>124575</v>
      </c>
      <c r="S28" s="9">
        <f>ROUND(GSSTable130162[[#This Row],[16 YEAR
PERFORMANCE 
LONGEVITY
(3.25%)]]*1.03,0)</f>
        <v>128623</v>
      </c>
      <c r="T28" s="9">
        <f>ROUND(GSSTable130162[[#This Row],[20 YEAR
PERFORMANCE 
LONGEVITY
(3.25%)]]*1.03,0)</f>
        <v>132803</v>
      </c>
    </row>
    <row r="29" spans="1:20" x14ac:dyDescent="0.3">
      <c r="A29" s="6" t="s">
        <v>35</v>
      </c>
      <c r="B29" s="7">
        <v>76394</v>
      </c>
      <c r="C29" s="7">
        <v>99618</v>
      </c>
      <c r="D29" s="7">
        <v>122842</v>
      </c>
      <c r="E29" s="8">
        <f>ROUND(GSSTable13016[[#This Row],[MAXIMUM]]*1.0325,0)</f>
        <v>126834</v>
      </c>
      <c r="F29" s="8">
        <f>ROUND(GSSTable13016[[#This Row],[16 YEAR
PERFORMANCE 
LONGEVITY
(3.25%)]]*1.0325,0)</f>
        <v>130956</v>
      </c>
      <c r="H29" s="6" t="s">
        <v>35</v>
      </c>
      <c r="I29" s="9">
        <f>ROUND(GSSTable13016[[#This Row],[MINIMUM]]*1.03,0)</f>
        <v>78686</v>
      </c>
      <c r="J29" s="9">
        <f>ROUND(GSSTable13016[[#This Row],[MIDPOINT]]*1.03,0)</f>
        <v>102607</v>
      </c>
      <c r="K29" s="9">
        <f>ROUND(GSSTable13016[[#This Row],[MAXIMUM]]*1.03,0)</f>
        <v>126527</v>
      </c>
      <c r="L29" s="9">
        <f>ROUND(GSSTable13016[[#This Row],[16 YEAR
PERFORMANCE 
LONGEVITY
(3.25%)]]*1.03,0)</f>
        <v>130639</v>
      </c>
      <c r="M29" s="9">
        <f>ROUND(GSSTable13016[[#This Row],[20 YEAR
PERFORMANCE 
LONGEVITY
(3.25%)]]*1.03,0)</f>
        <v>134885</v>
      </c>
      <c r="N29" s="9"/>
      <c r="O29" s="6" t="s">
        <v>35</v>
      </c>
      <c r="P29" s="9">
        <f>ROUND(GSSTable130162[[#This Row],[MINIMUM]]*1.03,0)</f>
        <v>81047</v>
      </c>
      <c r="Q29" s="9">
        <f>ROUND(GSSTable130162[[#This Row],[MIDPOINT]]*1.03,0)</f>
        <v>105685</v>
      </c>
      <c r="R29" s="9">
        <f>ROUND(GSSTable130162[[#This Row],[MAXIMUM]]*1.03,0)</f>
        <v>130323</v>
      </c>
      <c r="S29" s="9">
        <f>ROUND(GSSTable130162[[#This Row],[16 YEAR
PERFORMANCE 
LONGEVITY
(3.25%)]]*1.03,0)</f>
        <v>134558</v>
      </c>
      <c r="T29" s="9">
        <f>ROUND(GSSTable130162[[#This Row],[20 YEAR
PERFORMANCE 
LONGEVITY
(3.25%)]]*1.03,0)</f>
        <v>138932</v>
      </c>
    </row>
    <row r="30" spans="1:20" x14ac:dyDescent="0.3">
      <c r="A30" s="6" t="s">
        <v>36</v>
      </c>
      <c r="B30" s="7">
        <v>79743</v>
      </c>
      <c r="C30" s="7">
        <v>104137</v>
      </c>
      <c r="D30" s="7">
        <v>128531</v>
      </c>
      <c r="E30" s="8">
        <f>ROUND(GSSTable13016[[#This Row],[MAXIMUM]]*1.0325,0)</f>
        <v>132708</v>
      </c>
      <c r="F30" s="8">
        <f>ROUND(GSSTable13016[[#This Row],[16 YEAR
PERFORMANCE 
LONGEVITY
(3.25%)]]*1.0325,0)</f>
        <v>137021</v>
      </c>
      <c r="H30" s="6" t="s">
        <v>36</v>
      </c>
      <c r="I30" s="9">
        <f>ROUND(GSSTable13016[[#This Row],[MINIMUM]]*1.03,0)</f>
        <v>82135</v>
      </c>
      <c r="J30" s="9">
        <f>ROUND(GSSTable13016[[#This Row],[MIDPOINT]]*1.03,0)</f>
        <v>107261</v>
      </c>
      <c r="K30" s="9">
        <f>ROUND(GSSTable13016[[#This Row],[MAXIMUM]]*1.03,0)</f>
        <v>132387</v>
      </c>
      <c r="L30" s="9">
        <f>ROUND(GSSTable13016[[#This Row],[16 YEAR
PERFORMANCE 
LONGEVITY
(3.25%)]]*1.03,0)</f>
        <v>136689</v>
      </c>
      <c r="M30" s="9">
        <f>ROUND(GSSTable13016[[#This Row],[20 YEAR
PERFORMANCE 
LONGEVITY
(3.25%)]]*1.03,0)</f>
        <v>141132</v>
      </c>
      <c r="N30" s="9"/>
      <c r="O30" s="6" t="s">
        <v>36</v>
      </c>
      <c r="P30" s="9">
        <f>ROUND(GSSTable130162[[#This Row],[MINIMUM]]*1.03,0)</f>
        <v>84599</v>
      </c>
      <c r="Q30" s="9">
        <f>ROUND(GSSTable130162[[#This Row],[MIDPOINT]]*1.03,0)</f>
        <v>110479</v>
      </c>
      <c r="R30" s="9">
        <f>ROUND(GSSTable130162[[#This Row],[MAXIMUM]]*1.03,0)</f>
        <v>136359</v>
      </c>
      <c r="S30" s="9">
        <f>ROUND(GSSTable130162[[#This Row],[16 YEAR
PERFORMANCE 
LONGEVITY
(3.25%)]]*1.03,0)</f>
        <v>140790</v>
      </c>
      <c r="T30" s="9">
        <f>ROUND(GSSTable130162[[#This Row],[20 YEAR
PERFORMANCE 
LONGEVITY
(3.25%)]]*1.03,0)</f>
        <v>145366</v>
      </c>
    </row>
    <row r="31" spans="1:20" x14ac:dyDescent="0.3">
      <c r="A31" s="6" t="s">
        <v>37</v>
      </c>
      <c r="B31" s="7">
        <v>83052</v>
      </c>
      <c r="C31" s="7">
        <v>108776</v>
      </c>
      <c r="D31" s="7">
        <v>134500</v>
      </c>
      <c r="E31" s="8">
        <f>ROUND(GSSTable13016[[#This Row],[MAXIMUM]]*1.0325,0)</f>
        <v>138871</v>
      </c>
      <c r="F31" s="8">
        <f>ROUND(GSSTable13016[[#This Row],[16 YEAR
PERFORMANCE 
LONGEVITY
(3.25%)]]*1.0325,0)</f>
        <v>143384</v>
      </c>
      <c r="H31" s="6" t="s">
        <v>37</v>
      </c>
      <c r="I31" s="9">
        <f>ROUND(GSSTable13016[[#This Row],[MINIMUM]]*1.03,0)</f>
        <v>85544</v>
      </c>
      <c r="J31" s="9">
        <f>ROUND(GSSTable13016[[#This Row],[MIDPOINT]]*1.03,0)</f>
        <v>112039</v>
      </c>
      <c r="K31" s="9">
        <f>ROUND(GSSTable13016[[#This Row],[MAXIMUM]]*1.03,0)</f>
        <v>138535</v>
      </c>
      <c r="L31" s="9">
        <f>ROUND(GSSTable13016[[#This Row],[16 YEAR
PERFORMANCE 
LONGEVITY
(3.25%)]]*1.03,0)</f>
        <v>143037</v>
      </c>
      <c r="M31" s="9">
        <f>ROUND(GSSTable13016[[#This Row],[20 YEAR
PERFORMANCE 
LONGEVITY
(3.25%)]]*1.03,0)</f>
        <v>147686</v>
      </c>
      <c r="N31" s="9"/>
      <c r="O31" s="6" t="s">
        <v>37</v>
      </c>
      <c r="P31" s="9">
        <f>ROUND(GSSTable130162[[#This Row],[MINIMUM]]*1.03,0)</f>
        <v>88110</v>
      </c>
      <c r="Q31" s="9">
        <f>ROUND(GSSTable130162[[#This Row],[MIDPOINT]]*1.03,0)</f>
        <v>115400</v>
      </c>
      <c r="R31" s="9">
        <f>ROUND(GSSTable130162[[#This Row],[MAXIMUM]]*1.03,0)</f>
        <v>142691</v>
      </c>
      <c r="S31" s="9">
        <f>ROUND(GSSTable130162[[#This Row],[16 YEAR
PERFORMANCE 
LONGEVITY
(3.25%)]]*1.03,0)</f>
        <v>147328</v>
      </c>
      <c r="T31" s="9">
        <f>ROUND(GSSTable130162[[#This Row],[20 YEAR
PERFORMANCE 
LONGEVITY
(3.25%)]]*1.03,0)</f>
        <v>152117</v>
      </c>
    </row>
    <row r="32" spans="1:20" x14ac:dyDescent="0.3">
      <c r="A32" s="6" t="s">
        <v>38</v>
      </c>
      <c r="B32" s="7">
        <v>86527</v>
      </c>
      <c r="C32" s="7">
        <v>113647</v>
      </c>
      <c r="D32" s="7">
        <v>140767</v>
      </c>
      <c r="E32" s="8">
        <f>ROUND(GSSTable13016[[#This Row],[MAXIMUM]]*1.0325,0)</f>
        <v>145342</v>
      </c>
      <c r="F32" s="8">
        <f>ROUND(GSSTable13016[[#This Row],[16 YEAR
PERFORMANCE 
LONGEVITY
(3.25%)]]*1.0325,0)</f>
        <v>150066</v>
      </c>
      <c r="H32" s="6" t="s">
        <v>38</v>
      </c>
      <c r="I32" s="9">
        <f>ROUND(GSSTable13016[[#This Row],[MINIMUM]]*1.03,0)</f>
        <v>89123</v>
      </c>
      <c r="J32" s="9">
        <f>ROUND(GSSTable13016[[#This Row],[MIDPOINT]]*1.03,0)</f>
        <v>117056</v>
      </c>
      <c r="K32" s="9">
        <f>ROUND(GSSTable13016[[#This Row],[MAXIMUM]]*1.03,0)</f>
        <v>144990</v>
      </c>
      <c r="L32" s="9">
        <f>ROUND(GSSTable13016[[#This Row],[16 YEAR
PERFORMANCE 
LONGEVITY
(3.25%)]]*1.03,0)</f>
        <v>149702</v>
      </c>
      <c r="M32" s="9">
        <f>ROUND(GSSTable13016[[#This Row],[20 YEAR
PERFORMANCE 
LONGEVITY
(3.25%)]]*1.03,0)</f>
        <v>154568</v>
      </c>
      <c r="N32" s="9"/>
      <c r="O32" s="6" t="s">
        <v>38</v>
      </c>
      <c r="P32" s="9">
        <f>ROUND(GSSTable130162[[#This Row],[MINIMUM]]*1.03,0)</f>
        <v>91797</v>
      </c>
      <c r="Q32" s="9">
        <f>ROUND(GSSTable130162[[#This Row],[MIDPOINT]]*1.03,0)</f>
        <v>120568</v>
      </c>
      <c r="R32" s="9">
        <f>ROUND(GSSTable130162[[#This Row],[MAXIMUM]]*1.03,0)</f>
        <v>149340</v>
      </c>
      <c r="S32" s="9">
        <f>ROUND(GSSTable130162[[#This Row],[16 YEAR
PERFORMANCE 
LONGEVITY
(3.25%)]]*1.03,0)</f>
        <v>154193</v>
      </c>
      <c r="T32" s="9">
        <f>ROUND(GSSTable130162[[#This Row],[20 YEAR
PERFORMANCE 
LONGEVITY
(3.25%)]]*1.03,0)</f>
        <v>159205</v>
      </c>
    </row>
    <row r="33" spans="1:21" x14ac:dyDescent="0.3">
      <c r="A33" s="6" t="s">
        <v>39</v>
      </c>
      <c r="B33" s="7">
        <v>90182</v>
      </c>
      <c r="C33" s="7">
        <v>118768</v>
      </c>
      <c r="D33" s="7">
        <v>147354</v>
      </c>
      <c r="E33" s="8">
        <f>ROUND(GSSTable13016[[#This Row],[MAXIMUM]]*1.0325,0)</f>
        <v>152143</v>
      </c>
      <c r="F33" s="8">
        <f>ROUND(GSSTable13016[[#This Row],[16 YEAR
PERFORMANCE 
LONGEVITY
(3.25%)]]*1.0325,0)</f>
        <v>157088</v>
      </c>
      <c r="H33" s="6" t="s">
        <v>39</v>
      </c>
      <c r="I33" s="9">
        <f>ROUND(GSSTable13016[[#This Row],[MINIMUM]]*1.03,0)</f>
        <v>92887</v>
      </c>
      <c r="J33" s="9">
        <f>ROUND(GSSTable13016[[#This Row],[MIDPOINT]]*1.03,0)</f>
        <v>122331</v>
      </c>
      <c r="K33" s="9">
        <f>ROUND(GSSTable13016[[#This Row],[MAXIMUM]]*1.03,0)</f>
        <v>151775</v>
      </c>
      <c r="L33" s="9">
        <f>ROUND(GSSTable13016[[#This Row],[16 YEAR
PERFORMANCE 
LONGEVITY
(3.25%)]]*1.03,0)</f>
        <v>156707</v>
      </c>
      <c r="M33" s="9">
        <f>ROUND(GSSTable13016[[#This Row],[20 YEAR
PERFORMANCE 
LONGEVITY
(3.25%)]]*1.03,0)</f>
        <v>161801</v>
      </c>
      <c r="N33" s="9"/>
      <c r="O33" s="6" t="s">
        <v>39</v>
      </c>
      <c r="P33" s="9">
        <f>ROUND(GSSTable130162[[#This Row],[MINIMUM]]*1.03,0)</f>
        <v>95674</v>
      </c>
      <c r="Q33" s="9">
        <f>ROUND(GSSTable130162[[#This Row],[MIDPOINT]]*1.03,0)</f>
        <v>126001</v>
      </c>
      <c r="R33" s="9">
        <f>ROUND(GSSTable130162[[#This Row],[MAXIMUM]]*1.03,0)</f>
        <v>156328</v>
      </c>
      <c r="S33" s="9">
        <f>ROUND(GSSTable130162[[#This Row],[16 YEAR
PERFORMANCE 
LONGEVITY
(3.25%)]]*1.03,0)</f>
        <v>161408</v>
      </c>
      <c r="T33" s="9">
        <f>ROUND(GSSTable130162[[#This Row],[20 YEAR
PERFORMANCE 
LONGEVITY
(3.25%)]]*1.03,0)</f>
        <v>166655</v>
      </c>
    </row>
    <row r="34" spans="1:21" x14ac:dyDescent="0.3">
      <c r="A34" s="6" t="s">
        <v>40</v>
      </c>
      <c r="B34" s="7">
        <v>94016</v>
      </c>
      <c r="C34" s="7">
        <v>124141</v>
      </c>
      <c r="D34" s="7">
        <v>154265</v>
      </c>
      <c r="E34" s="8">
        <f>ROUND(GSSTable13016[[#This Row],[MAXIMUM]]*1.0325,0)</f>
        <v>159279</v>
      </c>
      <c r="F34" s="8">
        <f>ROUND(GSSTable13016[[#This Row],[16 YEAR
PERFORMANCE 
LONGEVITY
(3.25%)]]*1.0325,0)</f>
        <v>164456</v>
      </c>
      <c r="H34" s="6" t="s">
        <v>40</v>
      </c>
      <c r="I34" s="9">
        <f>ROUND(GSSTable13016[[#This Row],[MINIMUM]]*1.03,0)</f>
        <v>96836</v>
      </c>
      <c r="J34" s="9">
        <f>ROUND(GSSTable13016[[#This Row],[MIDPOINT]]*1.03,0)</f>
        <v>127865</v>
      </c>
      <c r="K34" s="9">
        <f>ROUND(GSSTable13016[[#This Row],[MAXIMUM]]*1.03,0)</f>
        <v>158893</v>
      </c>
      <c r="L34" s="9">
        <f>ROUND(GSSTable13016[[#This Row],[16 YEAR
PERFORMANCE 
LONGEVITY
(3.25%)]]*1.03,0)</f>
        <v>164057</v>
      </c>
      <c r="M34" s="9">
        <f>ROUND(GSSTable13016[[#This Row],[20 YEAR
PERFORMANCE 
LONGEVITY
(3.25%)]]*1.03,0)</f>
        <v>169390</v>
      </c>
      <c r="N34" s="9"/>
      <c r="O34" s="6" t="s">
        <v>40</v>
      </c>
      <c r="P34" s="9">
        <f>ROUND(GSSTable130162[[#This Row],[MINIMUM]]*1.03,0)</f>
        <v>99741</v>
      </c>
      <c r="Q34" s="9">
        <f>ROUND(GSSTable130162[[#This Row],[MIDPOINT]]*1.03,0)</f>
        <v>131701</v>
      </c>
      <c r="R34" s="9">
        <f>ROUND(GSSTable130162[[#This Row],[MAXIMUM]]*1.03,0)</f>
        <v>163660</v>
      </c>
      <c r="S34" s="9">
        <f>ROUND(GSSTable130162[[#This Row],[16 YEAR
PERFORMANCE 
LONGEVITY
(3.25%)]]*1.03,0)</f>
        <v>168979</v>
      </c>
      <c r="T34" s="9">
        <f>ROUND(GSSTable130162[[#This Row],[20 YEAR
PERFORMANCE 
LONGEVITY
(3.25%)]]*1.03,0)</f>
        <v>174472</v>
      </c>
    </row>
    <row r="35" spans="1:21" x14ac:dyDescent="0.3">
      <c r="A35" s="6" t="s">
        <v>41</v>
      </c>
      <c r="B35" s="7">
        <v>98037</v>
      </c>
      <c r="C35" s="7">
        <v>128419</v>
      </c>
      <c r="D35" s="7">
        <v>158802</v>
      </c>
      <c r="E35" s="8">
        <f>ROUND(GSSTable13016[[#This Row],[MAXIMUM]]*1.0325,0)</f>
        <v>163963</v>
      </c>
      <c r="F35" s="8">
        <f>ROUND(GSSTable13016[[#This Row],[16 YEAR
PERFORMANCE 
LONGEVITY
(3.25%)]]*1.0325,0)</f>
        <v>169292</v>
      </c>
      <c r="H35" s="6" t="s">
        <v>41</v>
      </c>
      <c r="I35" s="9">
        <f>ROUND(GSSTable13016[[#This Row],[MINIMUM]]*1.03,0)</f>
        <v>100978</v>
      </c>
      <c r="J35" s="9">
        <f>ROUND(GSSTable13016[[#This Row],[MIDPOINT]]*1.03,0)</f>
        <v>132272</v>
      </c>
      <c r="K35" s="9">
        <f>ROUND(GSSTable13016[[#This Row],[MAXIMUM]]*1.03,0)</f>
        <v>163566</v>
      </c>
      <c r="L35" s="9">
        <f>ROUND(GSSTable13016[[#This Row],[16 YEAR
PERFORMANCE 
LONGEVITY
(3.25%)]]*1.03,0)</f>
        <v>168882</v>
      </c>
      <c r="M35" s="9">
        <f>ROUND(GSSTable13016[[#This Row],[20 YEAR
PERFORMANCE 
LONGEVITY
(3.25%)]]*1.03,0)</f>
        <v>174371</v>
      </c>
      <c r="N35" s="9"/>
      <c r="O35" s="6" t="s">
        <v>41</v>
      </c>
      <c r="P35" s="9">
        <f>ROUND(GSSTable130162[[#This Row],[MINIMUM]]*1.03,0)</f>
        <v>104007</v>
      </c>
      <c r="Q35" s="9">
        <f>ROUND(GSSTable130162[[#This Row],[MIDPOINT]]*1.03,0)</f>
        <v>136240</v>
      </c>
      <c r="R35" s="9">
        <f>ROUND(GSSTable130162[[#This Row],[MAXIMUM]]*1.03,0)</f>
        <v>168473</v>
      </c>
      <c r="S35" s="9">
        <f>ROUND(GSSTable130162[[#This Row],[16 YEAR
PERFORMANCE 
LONGEVITY
(3.25%)]]*1.03,0)</f>
        <v>173948</v>
      </c>
      <c r="T35" s="9">
        <f>ROUND(GSSTable130162[[#This Row],[20 YEAR
PERFORMANCE 
LONGEVITY
(3.25%)]]*1.03,0)</f>
        <v>179602</v>
      </c>
    </row>
    <row r="36" spans="1:21" x14ac:dyDescent="0.3">
      <c r="A36" s="6" t="s">
        <v>42</v>
      </c>
      <c r="B36" s="7">
        <v>102263</v>
      </c>
      <c r="C36" s="7">
        <v>132803</v>
      </c>
      <c r="D36" s="7">
        <v>163342</v>
      </c>
      <c r="E36" s="8">
        <f>ROUND(GSSTable13016[[#This Row],[MAXIMUM]]*1.0325,0)</f>
        <v>168651</v>
      </c>
      <c r="F36" s="8">
        <f>ROUND(GSSTable13016[[#This Row],[16 YEAR
PERFORMANCE 
LONGEVITY
(3.25%)]]*1.0325,0)</f>
        <v>174132</v>
      </c>
      <c r="H36" s="6" t="s">
        <v>42</v>
      </c>
      <c r="I36" s="9">
        <f>ROUND(GSSTable13016[[#This Row],[MINIMUM]]*1.03,0)</f>
        <v>105331</v>
      </c>
      <c r="J36" s="9">
        <f>ROUND(GSSTable13016[[#This Row],[MIDPOINT]]*1.03,0)</f>
        <v>136787</v>
      </c>
      <c r="K36" s="9">
        <f>ROUND(GSSTable13016[[#This Row],[MAXIMUM]]*1.03,0)</f>
        <v>168242</v>
      </c>
      <c r="L36" s="9">
        <f>ROUND(GSSTable13016[[#This Row],[16 YEAR
PERFORMANCE 
LONGEVITY
(3.25%)]]*1.03,0)</f>
        <v>173711</v>
      </c>
      <c r="M36" s="9">
        <f>ROUND(GSSTable13016[[#This Row],[20 YEAR
PERFORMANCE 
LONGEVITY
(3.25%)]]*1.03,0)</f>
        <v>179356</v>
      </c>
      <c r="N36" s="9"/>
      <c r="O36" s="6" t="s">
        <v>42</v>
      </c>
      <c r="P36" s="9">
        <f>ROUND(GSSTable130162[[#This Row],[MINIMUM]]*1.03,0)</f>
        <v>108491</v>
      </c>
      <c r="Q36" s="9">
        <f>ROUND(GSSTable130162[[#This Row],[MIDPOINT]]*1.03,0)</f>
        <v>140891</v>
      </c>
      <c r="R36" s="9">
        <f>ROUND(GSSTable130162[[#This Row],[MAXIMUM]]*1.03,0)</f>
        <v>173289</v>
      </c>
      <c r="S36" s="9">
        <f>ROUND(GSSTable130162[[#This Row],[16 YEAR
PERFORMANCE 
LONGEVITY
(3.25%)]]*1.03,0)</f>
        <v>178922</v>
      </c>
      <c r="T36" s="9">
        <f>ROUND(GSSTable130162[[#This Row],[20 YEAR
PERFORMANCE 
LONGEVITY
(3.25%)]]*1.03,0)</f>
        <v>184737</v>
      </c>
    </row>
    <row r="37" spans="1:21" x14ac:dyDescent="0.3">
      <c r="A37" s="6" t="s">
        <v>43</v>
      </c>
      <c r="B37" s="7">
        <v>106704</v>
      </c>
      <c r="C37" s="7">
        <v>137294</v>
      </c>
      <c r="D37" s="7">
        <v>167884</v>
      </c>
      <c r="E37" s="8">
        <f>ROUND(GSSTable13016[[#This Row],[MAXIMUM]]*1.0325,0)</f>
        <v>173340</v>
      </c>
      <c r="F37" s="8">
        <f>ROUND(GSSTable13016[[#This Row],[16 YEAR
PERFORMANCE 
LONGEVITY
(3.25%)]]*1.0325,0)</f>
        <v>178974</v>
      </c>
      <c r="H37" s="6" t="s">
        <v>43</v>
      </c>
      <c r="I37" s="9">
        <f>ROUND(GSSTable13016[[#This Row],[MINIMUM]]*1.03,0)</f>
        <v>109905</v>
      </c>
      <c r="J37" s="9">
        <f>ROUND(GSSTable13016[[#This Row],[MIDPOINT]]*1.03,0)</f>
        <v>141413</v>
      </c>
      <c r="K37" s="9">
        <f>ROUND(GSSTable13016[[#This Row],[MAXIMUM]]*1.03,0)</f>
        <v>172921</v>
      </c>
      <c r="L37" s="9">
        <f>ROUND(GSSTable13016[[#This Row],[16 YEAR
PERFORMANCE 
LONGEVITY
(3.25%)]]*1.03,0)</f>
        <v>178540</v>
      </c>
      <c r="M37" s="9">
        <f>ROUND(GSSTable13016[[#This Row],[20 YEAR
PERFORMANCE 
LONGEVITY
(3.25%)]]*1.03,0)</f>
        <v>184343</v>
      </c>
      <c r="N37" s="9"/>
      <c r="O37" s="6" t="s">
        <v>43</v>
      </c>
      <c r="P37" s="9">
        <f>ROUND(GSSTable130162[[#This Row],[MINIMUM]]*1.03,0)</f>
        <v>113202</v>
      </c>
      <c r="Q37" s="9">
        <f>ROUND(GSSTable130162[[#This Row],[MIDPOINT]]*1.03,0)</f>
        <v>145655</v>
      </c>
      <c r="R37" s="9">
        <f>ROUND(GSSTable130162[[#This Row],[MAXIMUM]]*1.03,0)</f>
        <v>178109</v>
      </c>
      <c r="S37" s="9">
        <f>ROUND(GSSTable130162[[#This Row],[16 YEAR
PERFORMANCE 
LONGEVITY
(3.25%)]]*1.03,0)</f>
        <v>183896</v>
      </c>
      <c r="T37" s="9">
        <f>ROUND(GSSTable130162[[#This Row],[20 YEAR
PERFORMANCE 
LONGEVITY
(3.25%)]]*1.03,0)</f>
        <v>189873</v>
      </c>
    </row>
    <row r="38" spans="1:21" x14ac:dyDescent="0.3">
      <c r="A38" s="6" t="s">
        <v>44</v>
      </c>
      <c r="B38" s="7">
        <v>111367</v>
      </c>
      <c r="C38" s="7">
        <v>141896</v>
      </c>
      <c r="D38" s="7">
        <v>172424</v>
      </c>
      <c r="E38" s="8">
        <f>ROUND(GSSTable13016[[#This Row],[MAXIMUM]]*1.0325,0)</f>
        <v>178028</v>
      </c>
      <c r="F38" s="8">
        <f>ROUND(GSSTable13016[[#This Row],[16 YEAR
PERFORMANCE 
LONGEVITY
(3.25%)]]*1.0325,0)</f>
        <v>183814</v>
      </c>
      <c r="H38" s="6" t="s">
        <v>44</v>
      </c>
      <c r="I38" s="9">
        <f>ROUND(GSSTable13016[[#This Row],[MINIMUM]]*1.03,0)</f>
        <v>114708</v>
      </c>
      <c r="J38" s="9">
        <f>ROUND(GSSTable13016[[#This Row],[MIDPOINT]]*1.03,0)</f>
        <v>146153</v>
      </c>
      <c r="K38" s="9">
        <f>ROUND(GSSTable13016[[#This Row],[MAXIMUM]]*1.03,0)</f>
        <v>177597</v>
      </c>
      <c r="L38" s="9">
        <f>ROUND(GSSTable13016[[#This Row],[16 YEAR
PERFORMANCE 
LONGEVITY
(3.25%)]]*1.03,0)</f>
        <v>183369</v>
      </c>
      <c r="M38" s="9">
        <f>ROUND(GSSTable13016[[#This Row],[20 YEAR
PERFORMANCE 
LONGEVITY
(3.25%)]]*1.03,0)</f>
        <v>189328</v>
      </c>
      <c r="N38" s="9"/>
      <c r="O38" s="6" t="s">
        <v>44</v>
      </c>
      <c r="P38" s="9">
        <f>ROUND(GSSTable130162[[#This Row],[MINIMUM]]*1.03,0)</f>
        <v>118149</v>
      </c>
      <c r="Q38" s="9">
        <f>ROUND(GSSTable130162[[#This Row],[MIDPOINT]]*1.03,0)</f>
        <v>150538</v>
      </c>
      <c r="R38" s="9">
        <f>ROUND(GSSTable130162[[#This Row],[MAXIMUM]]*1.03,0)</f>
        <v>182925</v>
      </c>
      <c r="S38" s="9">
        <f>ROUND(GSSTable130162[[#This Row],[16 YEAR
PERFORMANCE 
LONGEVITY
(3.25%)]]*1.03,0)</f>
        <v>188870</v>
      </c>
      <c r="T38" s="9">
        <f>ROUND(GSSTable130162[[#This Row],[20 YEAR
PERFORMANCE 
LONGEVITY
(3.25%)]]*1.03,0)</f>
        <v>195008</v>
      </c>
    </row>
    <row r="39" spans="1:21" x14ac:dyDescent="0.3">
      <c r="A39" s="6" t="s">
        <v>45</v>
      </c>
      <c r="B39" s="7">
        <v>116264</v>
      </c>
      <c r="C39" s="7">
        <v>146615</v>
      </c>
      <c r="D39" s="7">
        <v>176966</v>
      </c>
      <c r="E39" s="8">
        <f>ROUND(GSSTable13016[[#This Row],[MAXIMUM]]*1.0325,0)</f>
        <v>182717</v>
      </c>
      <c r="F39" s="8">
        <f>ROUND(GSSTable13016[[#This Row],[16 YEAR
PERFORMANCE 
LONGEVITY
(3.25%)]]*1.0325,0)</f>
        <v>188655</v>
      </c>
      <c r="H39" s="6" t="s">
        <v>45</v>
      </c>
      <c r="I39" s="9">
        <f>ROUND(GSSTable13016[[#This Row],[MINIMUM]]*1.03,0)</f>
        <v>119752</v>
      </c>
      <c r="J39" s="9">
        <f>ROUND(GSSTable13016[[#This Row],[MIDPOINT]]*1.03,0)</f>
        <v>151013</v>
      </c>
      <c r="K39" s="9">
        <f>ROUND(GSSTable13016[[#This Row],[MAXIMUM]]*1.03,0)</f>
        <v>182275</v>
      </c>
      <c r="L39" s="9">
        <f>ROUND(GSSTable13016[[#This Row],[16 YEAR
PERFORMANCE 
LONGEVITY
(3.25%)]]*1.03,0)</f>
        <v>188199</v>
      </c>
      <c r="M39" s="9">
        <f>ROUND(GSSTable13016[[#This Row],[20 YEAR
PERFORMANCE 
LONGEVITY
(3.25%)]]*1.03,0)</f>
        <v>194315</v>
      </c>
      <c r="N39" s="9"/>
      <c r="O39" s="6" t="s">
        <v>45</v>
      </c>
      <c r="P39" s="9">
        <f>ROUND(GSSTable130162[[#This Row],[MINIMUM]]*1.03,0)</f>
        <v>123345</v>
      </c>
      <c r="Q39" s="9">
        <f>ROUND(GSSTable130162[[#This Row],[MIDPOINT]]*1.03,0)</f>
        <v>155543</v>
      </c>
      <c r="R39" s="9">
        <f>ROUND(GSSTable130162[[#This Row],[MAXIMUM]]*1.03,0)</f>
        <v>187743</v>
      </c>
      <c r="S39" s="9">
        <f>ROUND(GSSTable130162[[#This Row],[16 YEAR
PERFORMANCE 
LONGEVITY
(3.25%)]]*1.03,0)</f>
        <v>193845</v>
      </c>
      <c r="T39" s="9">
        <f>ROUND(GSSTable130162[[#This Row],[20 YEAR
PERFORMANCE 
LONGEVITY
(3.25%)]]*1.03,0)</f>
        <v>200144</v>
      </c>
    </row>
    <row r="40" spans="1:21" x14ac:dyDescent="0.3">
      <c r="A40" s="6" t="s">
        <v>46</v>
      </c>
      <c r="B40" s="7">
        <v>121399</v>
      </c>
      <c r="C40" s="7">
        <v>151450</v>
      </c>
      <c r="D40" s="7">
        <v>181501</v>
      </c>
      <c r="E40" s="8">
        <f>ROUND(GSSTable13016[[#This Row],[MAXIMUM]]*1.0325,0)</f>
        <v>187400</v>
      </c>
      <c r="F40" s="8">
        <f>ROUND(GSSTable13016[[#This Row],[16 YEAR
PERFORMANCE 
LONGEVITY
(3.25%)]]*1.0325,0)</f>
        <v>193491</v>
      </c>
      <c r="H40" s="6" t="s">
        <v>46</v>
      </c>
      <c r="I40" s="9">
        <f>ROUND(GSSTable13016[[#This Row],[MINIMUM]]*1.03,0)</f>
        <v>125041</v>
      </c>
      <c r="J40" s="9">
        <f>ROUND(GSSTable13016[[#This Row],[MIDPOINT]]*1.03,0)</f>
        <v>155994</v>
      </c>
      <c r="K40" s="9">
        <f>ROUND(GSSTable13016[[#This Row],[MAXIMUM]]*1.03,0)</f>
        <v>186946</v>
      </c>
      <c r="L40" s="9">
        <f>ROUND(GSSTable13016[[#This Row],[16 YEAR
PERFORMANCE 
LONGEVITY
(3.25%)]]*1.03,0)</f>
        <v>193022</v>
      </c>
      <c r="M40" s="9">
        <f>ROUND(GSSTable13016[[#This Row],[20 YEAR
PERFORMANCE 
LONGEVITY
(3.25%)]]*1.03,0)</f>
        <v>199296</v>
      </c>
      <c r="N40" s="9"/>
      <c r="O40" s="6" t="s">
        <v>46</v>
      </c>
      <c r="P40" s="9">
        <f>ROUND(GSSTable130162[[#This Row],[MINIMUM]]*1.03,0)</f>
        <v>128792</v>
      </c>
      <c r="Q40" s="9">
        <f>ROUND(GSSTable130162[[#This Row],[MIDPOINT]]*1.03,0)</f>
        <v>160674</v>
      </c>
      <c r="R40" s="9">
        <f>ROUND(GSSTable130162[[#This Row],[MAXIMUM]]*1.03,0)</f>
        <v>192554</v>
      </c>
      <c r="S40" s="9">
        <f>ROUND(GSSTable130162[[#This Row],[16 YEAR
PERFORMANCE 
LONGEVITY
(3.25%)]]*1.03,0)</f>
        <v>198813</v>
      </c>
      <c r="T40" s="9">
        <f>ROUND(GSSTable130162[[#This Row],[20 YEAR
PERFORMANCE 
LONGEVITY
(3.25%)]]*1.03,0)</f>
        <v>205275</v>
      </c>
    </row>
    <row r="41" spans="1:21" x14ac:dyDescent="0.3">
      <c r="A41" s="6" t="s">
        <v>47</v>
      </c>
      <c r="B41" s="7">
        <v>126794</v>
      </c>
      <c r="C41" s="7">
        <v>156166</v>
      </c>
      <c r="D41" s="7">
        <v>185538</v>
      </c>
      <c r="E41" s="8">
        <f>ROUND(GSSTable13016[[#This Row],[MAXIMUM]]*1.0325,0)</f>
        <v>191568</v>
      </c>
      <c r="F41" s="8">
        <f>ROUND(GSSTable13016[[#This Row],[16 YEAR
PERFORMANCE 
LONGEVITY
(3.25%)]]*1.0325,0)</f>
        <v>197794</v>
      </c>
      <c r="H41" s="6" t="s">
        <v>47</v>
      </c>
      <c r="I41" s="9">
        <f>ROUND(GSSTable13016[[#This Row],[MINIMUM]]*1.03,0)</f>
        <v>130598</v>
      </c>
      <c r="J41" s="9">
        <f>ROUND(GSSTable13016[[#This Row],[MIDPOINT]]*1.03,0)</f>
        <v>160851</v>
      </c>
      <c r="K41" s="9">
        <f>ROUND(GSSTable13016[[#This Row],[MAXIMUM]]*1.03,0)</f>
        <v>191104</v>
      </c>
      <c r="L41" s="9">
        <f>ROUND(GSSTable13016[[#This Row],[16 YEAR
PERFORMANCE 
LONGEVITY
(3.25%)]]*1.03,0)</f>
        <v>197315</v>
      </c>
      <c r="M41" s="9">
        <f>ROUND(GSSTable13016[[#This Row],[20 YEAR
PERFORMANCE 
LONGEVITY
(3.25%)]]*1.03,0)</f>
        <v>203728</v>
      </c>
      <c r="N41" s="9"/>
      <c r="O41" s="6" t="s">
        <v>47</v>
      </c>
      <c r="P41" s="9">
        <f>ROUND(GSSTable130162[[#This Row],[MINIMUM]]*1.03,0)</f>
        <v>134516</v>
      </c>
      <c r="Q41" s="9">
        <f>ROUND(GSSTable130162[[#This Row],[MIDPOINT]]*1.03,0)</f>
        <v>165677</v>
      </c>
      <c r="R41" s="9">
        <f>ROUND(GSSTable130162[[#This Row],[MAXIMUM]]*1.03,0)</f>
        <v>196837</v>
      </c>
      <c r="S41" s="9">
        <f>ROUND(GSSTable130162[[#This Row],[16 YEAR
PERFORMANCE 
LONGEVITY
(3.25%)]]*1.03,0)</f>
        <v>203234</v>
      </c>
      <c r="T41" s="9">
        <f>ROUND(GSSTable130162[[#This Row],[20 YEAR
PERFORMANCE 
LONGEVITY
(3.25%)]]*1.03,0)</f>
        <v>209840</v>
      </c>
    </row>
    <row r="42" spans="1:21" x14ac:dyDescent="0.3">
      <c r="A42" s="6" t="s">
        <v>48</v>
      </c>
      <c r="B42" s="7">
        <v>132460</v>
      </c>
      <c r="C42" s="7">
        <v>160320</v>
      </c>
      <c r="D42" s="7">
        <v>188181</v>
      </c>
      <c r="E42" s="8">
        <f>ROUND(GSSTable13016[[#This Row],[MAXIMUM]]*1.0325,0)</f>
        <v>194297</v>
      </c>
      <c r="F42" s="8">
        <f>ROUND(GSSTable13016[[#This Row],[16 YEAR
PERFORMANCE 
LONGEVITY
(3.25%)]]*1.0325,0)</f>
        <v>200612</v>
      </c>
      <c r="H42" s="6" t="s">
        <v>48</v>
      </c>
      <c r="I42" s="9">
        <f>ROUND(GSSTable13016[[#This Row],[MINIMUM]]*1.03,0)</f>
        <v>136434</v>
      </c>
      <c r="J42" s="9">
        <f>ROUND(GSSTable13016[[#This Row],[MIDPOINT]]*1.03,0)</f>
        <v>165130</v>
      </c>
      <c r="K42" s="9">
        <f>ROUND(GSSTable13016[[#This Row],[MAXIMUM]]*1.03,0)</f>
        <v>193826</v>
      </c>
      <c r="L42" s="9">
        <f>ROUND(GSSTable13016[[#This Row],[16 YEAR
PERFORMANCE 
LONGEVITY
(3.25%)]]*1.03,0)</f>
        <v>200126</v>
      </c>
      <c r="M42" s="9">
        <f>ROUND(GSSTable13016[[#This Row],[20 YEAR
PERFORMANCE 
LONGEVITY
(3.25%)]]*1.03,0)</f>
        <v>206630</v>
      </c>
      <c r="N42" s="9"/>
      <c r="O42" s="6" t="s">
        <v>48</v>
      </c>
      <c r="P42" s="9">
        <f>ROUND(GSSTable130162[[#This Row],[MINIMUM]]*1.03,0)</f>
        <v>140527</v>
      </c>
      <c r="Q42" s="9">
        <f>ROUND(GSSTable130162[[#This Row],[MIDPOINT]]*1.03,0)</f>
        <v>170084</v>
      </c>
      <c r="R42" s="9">
        <f>ROUND(GSSTable130162[[#This Row],[MAXIMUM]]*1.03,0)</f>
        <v>199641</v>
      </c>
      <c r="S42" s="9">
        <f>ROUND(GSSTable130162[[#This Row],[16 YEAR
PERFORMANCE 
LONGEVITY
(3.25%)]]*1.03,0)</f>
        <v>206130</v>
      </c>
      <c r="T42" s="9">
        <f>ROUND(GSSTable130162[[#This Row],[20 YEAR
PERFORMANCE 
LONGEVITY
(3.25%)]]*1.03,0)</f>
        <v>212829</v>
      </c>
    </row>
    <row r="43" spans="1:21" x14ac:dyDescent="0.3">
      <c r="A43" s="6" t="s">
        <v>49</v>
      </c>
      <c r="B43" s="7">
        <v>138409</v>
      </c>
      <c r="C43" s="7">
        <v>164616</v>
      </c>
      <c r="D43" s="7">
        <v>190823</v>
      </c>
      <c r="E43" s="8">
        <f>ROUND(GSSTable13016[[#This Row],[MAXIMUM]]*1.0325,0)</f>
        <v>197025</v>
      </c>
      <c r="F43" s="8">
        <f>ROUND(GSSTable13016[[#This Row],[16 YEAR
PERFORMANCE 
LONGEVITY
(3.25%)]]*1.0325,0)</f>
        <v>203428</v>
      </c>
      <c r="H43" s="6" t="s">
        <v>49</v>
      </c>
      <c r="I43" s="9">
        <f>ROUND(GSSTable13016[[#This Row],[MINIMUM]]*1.03,0)</f>
        <v>142561</v>
      </c>
      <c r="J43" s="9">
        <f>ROUND(GSSTable13016[[#This Row],[MIDPOINT]]*1.03,0)</f>
        <v>169554</v>
      </c>
      <c r="K43" s="9">
        <f>ROUND(GSSTable13016[[#This Row],[MAXIMUM]]*1.03,0)</f>
        <v>196548</v>
      </c>
      <c r="L43" s="9">
        <f>ROUND(GSSTable13016[[#This Row],[16 YEAR
PERFORMANCE 
LONGEVITY
(3.25%)]]*1.03,0)</f>
        <v>202936</v>
      </c>
      <c r="M43" s="9">
        <f>ROUND(GSSTable13016[[#This Row],[20 YEAR
PERFORMANCE 
LONGEVITY
(3.25%)]]*1.03,0)</f>
        <v>209531</v>
      </c>
      <c r="N43" s="9"/>
      <c r="O43" s="6" t="s">
        <v>49</v>
      </c>
      <c r="P43" s="9">
        <f>ROUND(GSSTable130162[[#This Row],[MINIMUM]]*1.03,0)</f>
        <v>146838</v>
      </c>
      <c r="Q43" s="9">
        <f>ROUND(GSSTable130162[[#This Row],[MIDPOINT]]*1.03,0)</f>
        <v>174641</v>
      </c>
      <c r="R43" s="9">
        <f>ROUND(GSSTable130162[[#This Row],[MAXIMUM]]*1.03,0)</f>
        <v>202444</v>
      </c>
      <c r="S43" s="9">
        <f>ROUND(GSSTable130162[[#This Row],[16 YEAR
PERFORMANCE 
LONGEVITY
(3.25%)]]*1.03,0)</f>
        <v>209024</v>
      </c>
      <c r="T43" s="9">
        <f>ROUND(GSSTable130162[[#This Row],[20 YEAR
PERFORMANCE 
LONGEVITY
(3.25%)]]*1.03,0)</f>
        <v>215817</v>
      </c>
    </row>
    <row r="44" spans="1:21" x14ac:dyDescent="0.3"/>
    <row r="45" spans="1:21" x14ac:dyDescent="0.3">
      <c r="A45" s="10" t="s">
        <v>50</v>
      </c>
      <c r="H45" s="10"/>
      <c r="O45" s="10"/>
    </row>
    <row r="46" spans="1:21" ht="78.75" customHeight="1" x14ac:dyDescent="0.3">
      <c r="A46" s="11" t="s">
        <v>51</v>
      </c>
      <c r="B46" s="11"/>
      <c r="C46" s="11"/>
      <c r="D46" s="11"/>
      <c r="E46" s="11"/>
      <c r="F46" s="11"/>
      <c r="G46" s="12"/>
      <c r="H46" s="13"/>
      <c r="I46" s="13"/>
      <c r="J46" s="13"/>
      <c r="K46" s="13"/>
      <c r="L46" s="13"/>
      <c r="M46" s="13"/>
      <c r="N46" s="14"/>
      <c r="O46" s="13"/>
      <c r="P46" s="13"/>
      <c r="Q46" s="13"/>
      <c r="R46" s="13"/>
      <c r="S46" s="13"/>
      <c r="T46" s="13"/>
      <c r="U46" s="15"/>
    </row>
    <row r="47" spans="1:21" x14ac:dyDescent="0.3">
      <c r="A47" s="16"/>
      <c r="B47" s="16"/>
      <c r="C47" s="16"/>
      <c r="D47" s="16"/>
      <c r="E47" s="16"/>
      <c r="F47" s="16"/>
      <c r="G47" s="12"/>
      <c r="H47" s="13"/>
      <c r="I47" s="13"/>
      <c r="J47" s="13"/>
      <c r="K47" s="13"/>
      <c r="L47" s="13"/>
      <c r="M47" s="13"/>
      <c r="N47" s="14"/>
      <c r="O47" s="13"/>
      <c r="P47" s="13"/>
      <c r="Q47" s="13"/>
      <c r="R47" s="13"/>
      <c r="S47" s="13"/>
      <c r="T47" s="13"/>
    </row>
    <row r="49" ht="15" hidden="1" customHeight="1" x14ac:dyDescent="0.3"/>
    <row r="50" ht="15" hidden="1" customHeight="1" x14ac:dyDescent="0.3"/>
  </sheetData>
  <mergeCells count="3">
    <mergeCell ref="A46:F46"/>
    <mergeCell ref="H46:M47"/>
    <mergeCell ref="O46:T47"/>
  </mergeCells>
  <pageMargins left="0.45" right="0.45" top="0.75" bottom="0.75" header="0.3" footer="0.3"/>
  <pageSetup scale="52" orientation="landscape" horizontalDpi="1200" verticalDpi="1200"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BD57E7BC524A43AC6A44697A12C287" ma:contentTypeVersion="4" ma:contentTypeDescription="Create a new document." ma:contentTypeScope="" ma:versionID="dee0397a73efdf2e87c38dbf36fd203f">
  <xsd:schema xmlns:xsd="http://www.w3.org/2001/XMLSchema" xmlns:xs="http://www.w3.org/2001/XMLSchema" xmlns:p="http://schemas.microsoft.com/office/2006/metadata/properties" xmlns:ns2="9127b8fb-d66a-4ff3-ab07-2e6ae728f707" xmlns:ns3="4371f9e0-a6ae-4659-99bc-c8f785673b7e" targetNamespace="http://schemas.microsoft.com/office/2006/metadata/properties" ma:root="true" ma:fieldsID="30f94fdace82ec73f05c3be122488eae" ns2:_="" ns3:_="">
    <xsd:import namespace="9127b8fb-d66a-4ff3-ab07-2e6ae728f707"/>
    <xsd:import namespace="4371f9e0-a6ae-4659-99bc-c8f785673b7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27b8fb-d66a-4ff3-ab07-2e6ae728f7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71f9e0-a6ae-4659-99bc-c8f785673b7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6B55563-1035-46DC-B043-CDF139BA67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27b8fb-d66a-4ff3-ab07-2e6ae728f707"/>
    <ds:schemaRef ds:uri="4371f9e0-a6ae-4659-99bc-c8f785673b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24DBB1-EDDF-425E-AEEC-2015C45BA6A8}">
  <ds:schemaRefs>
    <ds:schemaRef ds:uri="http://schemas.microsoft.com/sharepoint/v3/contenttype/forms"/>
  </ds:schemaRefs>
</ds:datastoreItem>
</file>

<file path=customXml/itemProps3.xml><?xml version="1.0" encoding="utf-8"?>
<ds:datastoreItem xmlns:ds="http://schemas.openxmlformats.org/officeDocument/2006/customXml" ds:itemID="{CDADF1FB-3E65-41EB-AEEC-E21A6549BE5B}">
  <ds:schemaRefs>
    <ds:schemaRef ds:uri="http://purl.org/dc/terms/"/>
    <ds:schemaRef ds:uri="http://schemas.openxmlformats.org/package/2006/metadata/core-properties"/>
    <ds:schemaRef ds:uri="http://purl.org/dc/elements/1.1/"/>
    <ds:schemaRef ds:uri="http://schemas.microsoft.com/office/infopath/2007/PartnerControls"/>
    <ds:schemaRef ds:uri="http://purl.org/dc/dcmitype/"/>
    <ds:schemaRef ds:uri="9127b8fb-d66a-4ff3-ab07-2e6ae728f707"/>
    <ds:schemaRef ds:uri="http://schemas.microsoft.com/office/2006/documentManagement/types"/>
    <ds:schemaRef ds:uri="http://schemas.microsoft.com/office/2006/metadata/properties"/>
    <ds:schemaRef ds:uri="4371f9e0-a6ae-4659-99bc-c8f785673b7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Lum, Jonson</dc:creator>
  <cp:lastModifiedBy>Lum, Jonson</cp:lastModifiedBy>
  <dcterms:created xsi:type="dcterms:W3CDTF">2023-06-01T17:16:58Z</dcterms:created>
  <dcterms:modified xsi:type="dcterms:W3CDTF">2023-06-01T20:34:50Z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0x0101007BBD57E7BC524A43AC6A44697A12C287</vt:lpwstr>
  </property>
</Properties>
</file>