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ov.sharepoint.com/sites/CompensationImplementation/Shared Documents/General/FY24 Compensation Updates/Salary Schedules/"/>
    </mc:Choice>
  </mc:AlternateContent>
  <xr:revisionPtr revIDLastSave="0" documentId="8_{38DBE8F1-5F3B-4A5B-9985-165C496A3884}" xr6:coauthVersionLast="47" xr6:coauthVersionMax="47" xr10:uidLastSave="{00000000-0000-0000-0000-000000000000}"/>
  <bookViews>
    <workbookView xWindow="-23400" yWindow="3495" windowWidth="22725" windowHeight="14715" xr2:uid="{A1830238-46C4-4747-B9BC-62D625D59ACC}"/>
  </bookViews>
  <sheets>
    <sheet name="OPTSL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M31" i="1" s="1"/>
  <c r="N31" i="1" s="1"/>
  <c r="O31" i="1" s="1"/>
  <c r="K31" i="1"/>
  <c r="S31" i="1" s="1"/>
  <c r="J31" i="1"/>
  <c r="R31" i="1" s="1"/>
  <c r="E31" i="1"/>
  <c r="F31" i="1" s="1"/>
  <c r="G31" i="1" s="1"/>
  <c r="M30" i="1"/>
  <c r="N30" i="1" s="1"/>
  <c r="O30" i="1" s="1"/>
  <c r="L30" i="1"/>
  <c r="T30" i="1" s="1"/>
  <c r="U30" i="1" s="1"/>
  <c r="V30" i="1" s="1"/>
  <c r="W30" i="1" s="1"/>
  <c r="K30" i="1"/>
  <c r="S30" i="1" s="1"/>
  <c r="J30" i="1"/>
  <c r="R30" i="1" s="1"/>
  <c r="E30" i="1"/>
  <c r="F30" i="1" s="1"/>
  <c r="G30" i="1" s="1"/>
  <c r="T29" i="1"/>
  <c r="U29" i="1" s="1"/>
  <c r="V29" i="1" s="1"/>
  <c r="W29" i="1" s="1"/>
  <c r="L29" i="1"/>
  <c r="M29" i="1" s="1"/>
  <c r="N29" i="1" s="1"/>
  <c r="O29" i="1" s="1"/>
  <c r="K29" i="1"/>
  <c r="S29" i="1" s="1"/>
  <c r="J29" i="1"/>
  <c r="R29" i="1" s="1"/>
  <c r="G29" i="1"/>
  <c r="F29" i="1"/>
  <c r="E29" i="1"/>
  <c r="U28" i="1"/>
  <c r="V28" i="1" s="1"/>
  <c r="W28" i="1" s="1"/>
  <c r="T28" i="1"/>
  <c r="S28" i="1"/>
  <c r="L28" i="1"/>
  <c r="M28" i="1" s="1"/>
  <c r="N28" i="1" s="1"/>
  <c r="O28" i="1" s="1"/>
  <c r="K28" i="1"/>
  <c r="J28" i="1"/>
  <c r="R28" i="1" s="1"/>
  <c r="G28" i="1"/>
  <c r="F28" i="1"/>
  <c r="E28" i="1"/>
  <c r="T27" i="1"/>
  <c r="U27" i="1" s="1"/>
  <c r="V27" i="1" s="1"/>
  <c r="W27" i="1" s="1"/>
  <c r="S27" i="1"/>
  <c r="R27" i="1"/>
  <c r="L27" i="1"/>
  <c r="M27" i="1" s="1"/>
  <c r="N27" i="1" s="1"/>
  <c r="O27" i="1" s="1"/>
  <c r="K27" i="1"/>
  <c r="J27" i="1"/>
  <c r="F27" i="1"/>
  <c r="G27" i="1" s="1"/>
  <c r="E27" i="1"/>
  <c r="T26" i="1"/>
  <c r="U26" i="1" s="1"/>
  <c r="V26" i="1" s="1"/>
  <c r="W26" i="1" s="1"/>
  <c r="S26" i="1"/>
  <c r="R26" i="1"/>
  <c r="O26" i="1"/>
  <c r="N26" i="1"/>
  <c r="M26" i="1"/>
  <c r="L26" i="1"/>
  <c r="K26" i="1"/>
  <c r="J26" i="1"/>
  <c r="E26" i="1"/>
  <c r="F26" i="1" s="1"/>
  <c r="G26" i="1" s="1"/>
  <c r="S25" i="1"/>
  <c r="R25" i="1"/>
  <c r="N25" i="1"/>
  <c r="O25" i="1" s="1"/>
  <c r="M25" i="1"/>
  <c r="L25" i="1"/>
  <c r="T25" i="1" s="1"/>
  <c r="U25" i="1" s="1"/>
  <c r="V25" i="1" s="1"/>
  <c r="W25" i="1" s="1"/>
  <c r="K25" i="1"/>
  <c r="J25" i="1"/>
  <c r="F25" i="1"/>
  <c r="G25" i="1" s="1"/>
  <c r="E25" i="1"/>
  <c r="R24" i="1"/>
  <c r="M24" i="1"/>
  <c r="N24" i="1" s="1"/>
  <c r="O24" i="1" s="1"/>
  <c r="L24" i="1"/>
  <c r="T24" i="1" s="1"/>
  <c r="U24" i="1" s="1"/>
  <c r="V24" i="1" s="1"/>
  <c r="W24" i="1" s="1"/>
  <c r="K24" i="1"/>
  <c r="S24" i="1" s="1"/>
  <c r="J24" i="1"/>
  <c r="E24" i="1"/>
  <c r="F24" i="1" s="1"/>
  <c r="G24" i="1" s="1"/>
  <c r="L23" i="1"/>
  <c r="M23" i="1" s="1"/>
  <c r="N23" i="1" s="1"/>
  <c r="O23" i="1" s="1"/>
  <c r="K23" i="1"/>
  <c r="S23" i="1" s="1"/>
  <c r="J23" i="1"/>
  <c r="R23" i="1" s="1"/>
  <c r="E23" i="1"/>
  <c r="F23" i="1" s="1"/>
  <c r="G23" i="1" s="1"/>
  <c r="M22" i="1"/>
  <c r="N22" i="1" s="1"/>
  <c r="O22" i="1" s="1"/>
  <c r="L22" i="1"/>
  <c r="T22" i="1" s="1"/>
  <c r="U22" i="1" s="1"/>
  <c r="V22" i="1" s="1"/>
  <c r="W22" i="1" s="1"/>
  <c r="K22" i="1"/>
  <c r="S22" i="1" s="1"/>
  <c r="J22" i="1"/>
  <c r="R22" i="1" s="1"/>
  <c r="E22" i="1"/>
  <c r="F22" i="1" s="1"/>
  <c r="G22" i="1" s="1"/>
  <c r="T21" i="1"/>
  <c r="U21" i="1" s="1"/>
  <c r="V21" i="1" s="1"/>
  <c r="W21" i="1" s="1"/>
  <c r="L21" i="1"/>
  <c r="M21" i="1" s="1"/>
  <c r="N21" i="1" s="1"/>
  <c r="O21" i="1" s="1"/>
  <c r="K21" i="1"/>
  <c r="S21" i="1" s="1"/>
  <c r="J21" i="1"/>
  <c r="R21" i="1" s="1"/>
  <c r="G21" i="1"/>
  <c r="F21" i="1"/>
  <c r="E21" i="1"/>
  <c r="U20" i="1"/>
  <c r="V20" i="1" s="1"/>
  <c r="W20" i="1" s="1"/>
  <c r="T20" i="1"/>
  <c r="S20" i="1"/>
  <c r="L20" i="1"/>
  <c r="M20" i="1" s="1"/>
  <c r="N20" i="1" s="1"/>
  <c r="O20" i="1" s="1"/>
  <c r="K20" i="1"/>
  <c r="J20" i="1"/>
  <c r="R20" i="1" s="1"/>
  <c r="G20" i="1"/>
  <c r="F20" i="1"/>
  <c r="E20" i="1"/>
  <c r="T19" i="1"/>
  <c r="U19" i="1" s="1"/>
  <c r="V19" i="1" s="1"/>
  <c r="W19" i="1" s="1"/>
  <c r="S19" i="1"/>
  <c r="R19" i="1"/>
  <c r="L19" i="1"/>
  <c r="M19" i="1" s="1"/>
  <c r="N19" i="1" s="1"/>
  <c r="O19" i="1" s="1"/>
  <c r="K19" i="1"/>
  <c r="J19" i="1"/>
  <c r="F19" i="1"/>
  <c r="G19" i="1" s="1"/>
  <c r="E19" i="1"/>
  <c r="T18" i="1"/>
  <c r="U18" i="1" s="1"/>
  <c r="V18" i="1" s="1"/>
  <c r="W18" i="1" s="1"/>
  <c r="S18" i="1"/>
  <c r="R18" i="1"/>
  <c r="O18" i="1"/>
  <c r="N18" i="1"/>
  <c r="M18" i="1"/>
  <c r="L18" i="1"/>
  <c r="K18" i="1"/>
  <c r="J18" i="1"/>
  <c r="E18" i="1"/>
  <c r="F18" i="1" s="1"/>
  <c r="G18" i="1" s="1"/>
  <c r="S17" i="1"/>
  <c r="R17" i="1"/>
  <c r="N17" i="1"/>
  <c r="O17" i="1" s="1"/>
  <c r="M17" i="1"/>
  <c r="L17" i="1"/>
  <c r="T17" i="1" s="1"/>
  <c r="U17" i="1" s="1"/>
  <c r="V17" i="1" s="1"/>
  <c r="W17" i="1" s="1"/>
  <c r="K17" i="1"/>
  <c r="J17" i="1"/>
  <c r="F17" i="1"/>
  <c r="G17" i="1" s="1"/>
  <c r="E17" i="1"/>
  <c r="R16" i="1"/>
  <c r="M16" i="1"/>
  <c r="N16" i="1" s="1"/>
  <c r="O16" i="1" s="1"/>
  <c r="L16" i="1"/>
  <c r="T16" i="1" s="1"/>
  <c r="U16" i="1" s="1"/>
  <c r="V16" i="1" s="1"/>
  <c r="W16" i="1" s="1"/>
  <c r="K16" i="1"/>
  <c r="S16" i="1" s="1"/>
  <c r="J16" i="1"/>
  <c r="E16" i="1"/>
  <c r="F16" i="1" s="1"/>
  <c r="G16" i="1" s="1"/>
  <c r="L15" i="1"/>
  <c r="M15" i="1" s="1"/>
  <c r="N15" i="1" s="1"/>
  <c r="O15" i="1" s="1"/>
  <c r="K15" i="1"/>
  <c r="S15" i="1" s="1"/>
  <c r="J15" i="1"/>
  <c r="R15" i="1" s="1"/>
  <c r="E15" i="1"/>
  <c r="F15" i="1" s="1"/>
  <c r="G15" i="1" s="1"/>
  <c r="M14" i="1"/>
  <c r="N14" i="1" s="1"/>
  <c r="O14" i="1" s="1"/>
  <c r="L14" i="1"/>
  <c r="T14" i="1" s="1"/>
  <c r="U14" i="1" s="1"/>
  <c r="V14" i="1" s="1"/>
  <c r="W14" i="1" s="1"/>
  <c r="K14" i="1"/>
  <c r="S14" i="1" s="1"/>
  <c r="J14" i="1"/>
  <c r="R14" i="1" s="1"/>
  <c r="E14" i="1"/>
  <c r="F14" i="1" s="1"/>
  <c r="G14" i="1" s="1"/>
  <c r="T13" i="1"/>
  <c r="U13" i="1" s="1"/>
  <c r="V13" i="1" s="1"/>
  <c r="W13" i="1" s="1"/>
  <c r="L13" i="1"/>
  <c r="M13" i="1" s="1"/>
  <c r="N13" i="1" s="1"/>
  <c r="O13" i="1" s="1"/>
  <c r="K13" i="1"/>
  <c r="S13" i="1" s="1"/>
  <c r="J13" i="1"/>
  <c r="R13" i="1" s="1"/>
  <c r="G13" i="1"/>
  <c r="F13" i="1"/>
  <c r="E13" i="1"/>
  <c r="U12" i="1"/>
  <c r="V12" i="1" s="1"/>
  <c r="W12" i="1" s="1"/>
  <c r="T12" i="1"/>
  <c r="S12" i="1"/>
  <c r="L12" i="1"/>
  <c r="M12" i="1" s="1"/>
  <c r="N12" i="1" s="1"/>
  <c r="O12" i="1" s="1"/>
  <c r="K12" i="1"/>
  <c r="J12" i="1"/>
  <c r="R12" i="1" s="1"/>
  <c r="G12" i="1"/>
  <c r="F12" i="1"/>
  <c r="E12" i="1"/>
  <c r="T11" i="1"/>
  <c r="U11" i="1" s="1"/>
  <c r="V11" i="1" s="1"/>
  <c r="W11" i="1" s="1"/>
  <c r="S11" i="1"/>
  <c r="R11" i="1"/>
  <c r="L11" i="1"/>
  <c r="M11" i="1" s="1"/>
  <c r="N11" i="1" s="1"/>
  <c r="O11" i="1" s="1"/>
  <c r="K11" i="1"/>
  <c r="J11" i="1"/>
  <c r="F11" i="1"/>
  <c r="G11" i="1" s="1"/>
  <c r="E11" i="1"/>
  <c r="T10" i="1"/>
  <c r="U10" i="1" s="1"/>
  <c r="V10" i="1" s="1"/>
  <c r="W10" i="1" s="1"/>
  <c r="S10" i="1"/>
  <c r="R10" i="1"/>
  <c r="O10" i="1"/>
  <c r="N10" i="1"/>
  <c r="M10" i="1"/>
  <c r="L10" i="1"/>
  <c r="K10" i="1"/>
  <c r="J10" i="1"/>
  <c r="E10" i="1"/>
  <c r="F10" i="1" s="1"/>
  <c r="G10" i="1" s="1"/>
  <c r="S9" i="1"/>
  <c r="R9" i="1"/>
  <c r="N9" i="1"/>
  <c r="O9" i="1" s="1"/>
  <c r="M9" i="1"/>
  <c r="L9" i="1"/>
  <c r="T9" i="1" s="1"/>
  <c r="U9" i="1" s="1"/>
  <c r="V9" i="1" s="1"/>
  <c r="W9" i="1" s="1"/>
  <c r="K9" i="1"/>
  <c r="J9" i="1"/>
  <c r="E9" i="1"/>
  <c r="F9" i="1" s="1"/>
  <c r="G9" i="1" s="1"/>
  <c r="R8" i="1"/>
  <c r="M8" i="1"/>
  <c r="N8" i="1" s="1"/>
  <c r="O8" i="1" s="1"/>
  <c r="L8" i="1"/>
  <c r="T8" i="1" s="1"/>
  <c r="U8" i="1" s="1"/>
  <c r="V8" i="1" s="1"/>
  <c r="W8" i="1" s="1"/>
  <c r="K8" i="1"/>
  <c r="S8" i="1" s="1"/>
  <c r="J8" i="1"/>
  <c r="E8" i="1"/>
  <c r="F8" i="1" s="1"/>
  <c r="G8" i="1" s="1"/>
  <c r="T15" i="1" l="1"/>
  <c r="U15" i="1" s="1"/>
  <c r="V15" i="1" s="1"/>
  <c r="W15" i="1" s="1"/>
  <c r="T23" i="1"/>
  <c r="U23" i="1" s="1"/>
  <c r="V23" i="1" s="1"/>
  <c r="W23" i="1" s="1"/>
  <c r="T31" i="1"/>
  <c r="U31" i="1" s="1"/>
  <c r="V31" i="1" s="1"/>
  <c r="W31" i="1" s="1"/>
</calcChain>
</file>

<file path=xl/sharedStrings.xml><?xml version="1.0" encoding="utf-8"?>
<sst xmlns="http://schemas.openxmlformats.org/spreadsheetml/2006/main" count="38" uniqueCount="17">
  <si>
    <t>MONTGOMERY COUNTY GOVERNMENT</t>
  </si>
  <si>
    <t>OFFICE, PROFESSIONAL &amp; TECHNICAL AND SERVICE, LABOR, AND TRADES (MCGEO OPT/SLT) BARGAINING UNIT SALARY SCHEDULE</t>
  </si>
  <si>
    <t>FISCAL YEAR 2024</t>
  </si>
  <si>
    <t>EFFECTIVE JULY 2, 2023</t>
  </si>
  <si>
    <t>EFFECTIVE JANUARY 14, 2024</t>
  </si>
  <si>
    <t>EFFECTIVE JUNE 16, 2024</t>
  </si>
  <si>
    <t>NEW LONGEVITY UPDATES</t>
  </si>
  <si>
    <t>GWA: 3% INCREASE</t>
  </si>
  <si>
    <t>GRADE</t>
  </si>
  <si>
    <t>MINIMUM</t>
  </si>
  <si>
    <t>MIDPOINT</t>
  </si>
  <si>
    <t>MAXIMUM</t>
  </si>
  <si>
    <t>16 YEAR 
LONGEVITY
(3.25%)</t>
  </si>
  <si>
    <t>20 YEAR 
LONGEVITY
(3.25%)</t>
  </si>
  <si>
    <t>25 YEAR 
LONGEVITY
(3.25%)</t>
  </si>
  <si>
    <t>FY24 Notes:</t>
  </si>
  <si>
    <t xml:space="preserve">1) No retroactive pay for updated longevity.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</si>
</sst>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0" fillId="0" borderId="0" xfId="0" applyNumberFormat="1"/>
    <xf numFmtId="164" fontId="6" fillId="0" borderId="0" xfId="0" applyNumberFormat="1" applyFont="1"/>
    <xf numFmtId="0" fontId="2" fillId="0" borderId="0" xfId="0" applyFont="1"/>
    <xf numFmtId="0" fontId="6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24"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F61C15-A822-415F-BDE2-3A6FF9CE7FFA}" name="OPTSLTTable15928" displayName="OPTSLTTable15928" ref="A7:G31" totalsRowShown="0" headerRowDxfId="23">
  <tableColumns count="7">
    <tableColumn id="1" xr3:uid="{C33E8D12-91FD-4D81-96B0-6A1F689E468C}" name="GRADE" dataDxfId="22"/>
    <tableColumn id="2" xr3:uid="{E7663558-B44B-4EAB-B72B-495E45CAD02A}" name="MINIMUM" dataDxfId="21"/>
    <tableColumn id="3" xr3:uid="{0ED19A10-4DA1-4AB1-87EE-8C61DF36AD32}" name="MIDPOINT" dataDxfId="20"/>
    <tableColumn id="4" xr3:uid="{56297B58-B9DA-4E07-85AA-6BB60D503C9F}" name="MAXIMUM" dataDxfId="19"/>
    <tableColumn id="5" xr3:uid="{365A27D0-AF2C-4C63-AA19-AF56768DEDBD}" name="16 YEAR _x000a_LONGEVITY_x000a_(3.25%)" dataDxfId="18">
      <calculatedColumnFormula>ROUND(OPTSLTTable15928[[#This Row],[MAXIMUM]]*1.0325,0)</calculatedColumnFormula>
    </tableColumn>
    <tableColumn id="6" xr3:uid="{8FB7B73F-670F-4427-B9E6-8DE18E3CB51D}" name="20 YEAR _x000a_LONGEVITY_x000a_(3.25%)" dataDxfId="17">
      <calculatedColumnFormula>ROUND(OPTSLTTable15928[[#This Row],[16 YEAR 
LONGEVITY
(3.25%)]]*1.0325,0)</calculatedColumnFormula>
    </tableColumn>
    <tableColumn id="7" xr3:uid="{E2023CC1-30CE-43F3-8CFC-9BE1EA40EEF6}" name="25 YEAR _x000a_LONGEVITY_x000a_(3.25%)" dataDxfId="16">
      <calculatedColumnFormula>ROUND(OPTSLTTable15928[[#This Row],[20 YEAR 
LONGEVITY
(3.25%)]]*1.0325,0)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EE9FD3-06F0-474B-BC26-52321E5DF1D5}" name="OPTSLTTable1592838" displayName="OPTSLTTable1592838" ref="I7:O31" totalsRowShown="0" headerRowDxfId="15">
  <tableColumns count="7">
    <tableColumn id="1" xr3:uid="{C82F8B58-DF6C-4406-9845-7693F9774A2A}" name="GRADE" dataDxfId="14"/>
    <tableColumn id="2" xr3:uid="{9BDE3ECD-7847-4BE7-B01D-2E4E4B303095}" name="MINIMUM" dataDxfId="13">
      <calculatedColumnFormula>ROUND(OPTSLTTable15928[[#This Row],[MINIMUM]]*1.03,0)</calculatedColumnFormula>
    </tableColumn>
    <tableColumn id="3" xr3:uid="{6EB62934-9C94-4FF7-87D3-CC9829B251AC}" name="MIDPOINT" dataDxfId="12">
      <calculatedColumnFormula>ROUND(OPTSLTTable15928[[#This Row],[MIDPOINT]]*1.03,0)</calculatedColumnFormula>
    </tableColumn>
    <tableColumn id="4" xr3:uid="{66745957-1971-4E2B-AF82-9BBF31F8A6D6}" name="MAXIMUM" dataDxfId="11">
      <calculatedColumnFormula>ROUND(OPTSLTTable15928[[#This Row],[MAXIMUM]]*1.03,0)</calculatedColumnFormula>
    </tableColumn>
    <tableColumn id="5" xr3:uid="{901C3AF3-80E8-44AB-8C8A-D5DCD66D47A3}" name="16 YEAR _x000a_LONGEVITY_x000a_(3.25%)" dataDxfId="10">
      <calculatedColumnFormula>ROUND(OPTSLTTable1592838[[#This Row],[MAXIMUM]]*1.0325,0)</calculatedColumnFormula>
    </tableColumn>
    <tableColumn id="6" xr3:uid="{FE3A2A3E-F05C-4CF1-99DB-137C57DE0F5C}" name="20 YEAR _x000a_LONGEVITY_x000a_(3.25%)" dataDxfId="9">
      <calculatedColumnFormula>ROUND(OPTSLTTable1592838[[#This Row],[16 YEAR 
LONGEVITY
(3.25%)]]*1.0325,0)</calculatedColumnFormula>
    </tableColumn>
    <tableColumn id="7" xr3:uid="{407F1801-2CD2-4B89-AE48-D5D7869800D4}" name="25 YEAR _x000a_LONGEVITY_x000a_(3.25%)" dataDxfId="8">
      <calculatedColumnFormula>ROUND(OPTSLTTable1592838[[#This Row],[20 YEAR 
LONGEVITY
(3.25%)]]*1.0325,0)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4918239-97FB-4359-8BAA-726289E2461F}" name="OPTSLTTable159283839" displayName="OPTSLTTable159283839" ref="Q7:W31" totalsRowShown="0" headerRowDxfId="7">
  <tableColumns count="7">
    <tableColumn id="1" xr3:uid="{D0A9F423-DE87-4EAF-99E4-33C66B314C1D}" name="GRADE" dataDxfId="6"/>
    <tableColumn id="2" xr3:uid="{9E932163-EC2C-42C7-A1D1-59CB5AF85FC9}" name="MINIMUM" dataDxfId="5">
      <calculatedColumnFormula>ROUND(OPTSLTTable1592838[[#This Row],[MINIMUM]]*1.03,0)</calculatedColumnFormula>
    </tableColumn>
    <tableColumn id="3" xr3:uid="{2FF116BC-5970-46A3-9A03-A4CE620430EB}" name="MIDPOINT" dataDxfId="4">
      <calculatedColumnFormula>ROUND(OPTSLTTable1592838[[#This Row],[MIDPOINT]]*1.03,0)</calculatedColumnFormula>
    </tableColumn>
    <tableColumn id="4" xr3:uid="{FF4F3F74-54D1-4A36-B309-5D2F76C4FAED}" name="MAXIMUM" dataDxfId="3">
      <calculatedColumnFormula>ROUND(OPTSLTTable1592838[[#This Row],[MAXIMUM]]*1.03,0)</calculatedColumnFormula>
    </tableColumn>
    <tableColumn id="5" xr3:uid="{D2D96C44-A70A-4967-8A04-BBA9FB7EE4F4}" name="16 YEAR _x000a_LONGEVITY_x000a_(3.25%)" dataDxfId="2">
      <calculatedColumnFormula>ROUND(OPTSLTTable159283839[[#This Row],[MAXIMUM]]*1.0325,0)</calculatedColumnFormula>
    </tableColumn>
    <tableColumn id="6" xr3:uid="{F37AF8CC-3ABD-456B-BCDD-7CB27100C48A}" name="20 YEAR _x000a_LONGEVITY_x000a_(3.25%)" dataDxfId="1">
      <calculatedColumnFormula>ROUND(OPTSLTTable159283839[[#This Row],[16 YEAR 
LONGEVITY
(3.25%)]]*1.0325,0)</calculatedColumnFormula>
    </tableColumn>
    <tableColumn id="7" xr3:uid="{02A19B5C-715F-42BA-AFC5-9524C3C7F196}" name="25 YEAR _x000a_LONGEVITY_x000a_(3.25%)" dataDxfId="0">
      <calculatedColumnFormula>ROUND(OPTSLTTable159283839[[#This Row],[20 YEAR 
LONGEVITY
(3.25%)]]*1.0325,0)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34BD5-ECB1-41DE-A869-04E8E7C371E7}">
  <sheetPr>
    <tabColor theme="5" tint="0.79998168889431442"/>
    <pageSetUpPr fitToPage="1"/>
  </sheetPr>
  <dimension ref="A1:XFC37"/>
  <sheetViews>
    <sheetView showGridLines="0" tabSelected="1" zoomScaleNormal="100" workbookViewId="0">
      <selection activeCell="C27" sqref="C27"/>
    </sheetView>
  </sheetViews>
  <sheetFormatPr defaultColWidth="0" defaultRowHeight="0" customHeight="1" zeroHeight="1" x14ac:dyDescent="0.3"/>
  <cols>
    <col min="1" max="1" width="7.88671875" customWidth="1"/>
    <col min="2" max="4" width="10.5546875" customWidth="1"/>
    <col min="5" max="7" width="10.88671875" customWidth="1"/>
    <col min="8" max="8" width="4.88671875" customWidth="1"/>
    <col min="9" max="9" width="7.88671875" customWidth="1"/>
    <col min="10" max="12" width="10.5546875" customWidth="1"/>
    <col min="13" max="15" width="10.88671875" customWidth="1"/>
    <col min="16" max="16" width="4.88671875" customWidth="1"/>
    <col min="17" max="17" width="7.88671875" customWidth="1"/>
    <col min="18" max="20" width="10.5546875" customWidth="1"/>
    <col min="21" max="23" width="10.88671875" customWidth="1"/>
    <col min="24" max="24" width="2.88671875" customWidth="1"/>
    <col min="25" max="16382" width="8.88671875" hidden="1"/>
    <col min="16383" max="16383" width="7.5546875" hidden="1"/>
    <col min="16384" max="16384" width="3" hidden="1"/>
  </cols>
  <sheetData>
    <row r="1" spans="1:23" s="1" customFormat="1" ht="18" x14ac:dyDescent="0.35">
      <c r="A1" s="1" t="s">
        <v>0</v>
      </c>
      <c r="I1" s="1" t="s">
        <v>0</v>
      </c>
      <c r="Q1" s="1" t="s">
        <v>0</v>
      </c>
    </row>
    <row r="2" spans="1:23" s="1" customFormat="1" ht="37.5" customHeight="1" x14ac:dyDescent="0.35">
      <c r="A2" s="2" t="s">
        <v>1</v>
      </c>
      <c r="B2" s="2"/>
      <c r="C2" s="2"/>
      <c r="D2" s="2"/>
      <c r="E2" s="2"/>
      <c r="F2" s="2"/>
      <c r="G2" s="3"/>
      <c r="I2" s="2" t="s">
        <v>1</v>
      </c>
      <c r="J2" s="2"/>
      <c r="K2" s="2"/>
      <c r="L2" s="2"/>
      <c r="M2" s="2"/>
      <c r="N2" s="2"/>
      <c r="O2" s="3"/>
      <c r="P2" s="3"/>
      <c r="Q2" s="2" t="s">
        <v>1</v>
      </c>
      <c r="R2" s="2"/>
      <c r="S2" s="2"/>
      <c r="T2" s="2"/>
      <c r="U2" s="2"/>
      <c r="V2" s="2"/>
      <c r="W2" s="3"/>
    </row>
    <row r="3" spans="1:23" s="1" customFormat="1" ht="18" x14ac:dyDescent="0.35">
      <c r="A3" s="1" t="s">
        <v>2</v>
      </c>
      <c r="I3" s="1" t="s">
        <v>2</v>
      </c>
      <c r="Q3" s="1" t="s">
        <v>2</v>
      </c>
    </row>
    <row r="4" spans="1:23" s="1" customFormat="1" ht="18" x14ac:dyDescent="0.35">
      <c r="A4" s="4" t="s">
        <v>3</v>
      </c>
      <c r="I4" s="4" t="s">
        <v>4</v>
      </c>
      <c r="Q4" s="4" t="s">
        <v>5</v>
      </c>
    </row>
    <row r="5" spans="1:23" s="1" customFormat="1" ht="18" x14ac:dyDescent="0.35">
      <c r="A5" s="4" t="s">
        <v>6</v>
      </c>
      <c r="I5" s="4" t="s">
        <v>7</v>
      </c>
      <c r="Q5" s="4" t="s">
        <v>7</v>
      </c>
    </row>
    <row r="6" spans="1:23" ht="14.4" x14ac:dyDescent="0.3"/>
    <row r="7" spans="1:23" s="5" customFormat="1" ht="43.2" x14ac:dyDescent="0.3">
      <c r="A7" s="5" t="s">
        <v>8</v>
      </c>
      <c r="B7" s="5" t="s">
        <v>9</v>
      </c>
      <c r="C7" s="5" t="s">
        <v>10</v>
      </c>
      <c r="D7" s="5" t="s">
        <v>11</v>
      </c>
      <c r="E7" s="6" t="s">
        <v>12</v>
      </c>
      <c r="F7" s="6" t="s">
        <v>13</v>
      </c>
      <c r="G7" s="6" t="s">
        <v>14</v>
      </c>
      <c r="I7" s="5" t="s">
        <v>8</v>
      </c>
      <c r="J7" s="5" t="s">
        <v>9</v>
      </c>
      <c r="K7" s="5" t="s">
        <v>10</v>
      </c>
      <c r="L7" s="5" t="s">
        <v>11</v>
      </c>
      <c r="M7" s="7" t="s">
        <v>12</v>
      </c>
      <c r="N7" s="7" t="s">
        <v>13</v>
      </c>
      <c r="O7" s="7" t="s">
        <v>14</v>
      </c>
      <c r="P7" s="7"/>
      <c r="Q7" s="5" t="s">
        <v>8</v>
      </c>
      <c r="R7" s="5" t="s">
        <v>9</v>
      </c>
      <c r="S7" s="5" t="s">
        <v>10</v>
      </c>
      <c r="T7" s="5" t="s">
        <v>11</v>
      </c>
      <c r="U7" s="7" t="s">
        <v>12</v>
      </c>
      <c r="V7" s="7" t="s">
        <v>13</v>
      </c>
      <c r="W7" s="7" t="s">
        <v>14</v>
      </c>
    </row>
    <row r="8" spans="1:23" ht="14.4" x14ac:dyDescent="0.3">
      <c r="A8" s="8">
        <v>5</v>
      </c>
      <c r="B8" s="9">
        <v>38505</v>
      </c>
      <c r="C8" s="9">
        <v>44463</v>
      </c>
      <c r="D8" s="9">
        <v>50421</v>
      </c>
      <c r="E8" s="10">
        <f>ROUND(OPTSLTTable15928[[#This Row],[MAXIMUM]]*1.0325,0)</f>
        <v>52060</v>
      </c>
      <c r="F8" s="10">
        <f>ROUND(OPTSLTTable15928[[#This Row],[16 YEAR 
LONGEVITY
(3.25%)]]*1.0325,0)</f>
        <v>53752</v>
      </c>
      <c r="G8" s="10">
        <f>ROUND(OPTSLTTable15928[[#This Row],[20 YEAR 
LONGEVITY
(3.25%)]]*1.0325,0)</f>
        <v>55499</v>
      </c>
      <c r="I8" s="8">
        <v>5</v>
      </c>
      <c r="J8" s="9">
        <f>ROUND(OPTSLTTable15928[[#This Row],[MINIMUM]]*1.03,0)</f>
        <v>39660</v>
      </c>
      <c r="K8" s="9">
        <f>ROUND(OPTSLTTable15928[[#This Row],[MIDPOINT]]*1.03,0)</f>
        <v>45797</v>
      </c>
      <c r="L8" s="9">
        <f>ROUND(OPTSLTTable15928[[#This Row],[MAXIMUM]]*1.03,0)</f>
        <v>51934</v>
      </c>
      <c r="M8" s="9">
        <f>ROUND(OPTSLTTable1592838[[#This Row],[MAXIMUM]]*1.0325,0)</f>
        <v>53622</v>
      </c>
      <c r="N8" s="9">
        <f>ROUND(OPTSLTTable1592838[[#This Row],[16 YEAR 
LONGEVITY
(3.25%)]]*1.0325,0)</f>
        <v>55365</v>
      </c>
      <c r="O8" s="9">
        <f>ROUND(OPTSLTTable1592838[[#This Row],[20 YEAR 
LONGEVITY
(3.25%)]]*1.0325,0)</f>
        <v>57164</v>
      </c>
      <c r="P8" s="9"/>
      <c r="Q8" s="8">
        <v>5</v>
      </c>
      <c r="R8" s="9">
        <f>ROUND(OPTSLTTable1592838[[#This Row],[MINIMUM]]*1.03,0)</f>
        <v>40850</v>
      </c>
      <c r="S8" s="9">
        <f>ROUND(OPTSLTTable1592838[[#This Row],[MIDPOINT]]*1.03,0)</f>
        <v>47171</v>
      </c>
      <c r="T8" s="9">
        <f>ROUND(OPTSLTTable1592838[[#This Row],[MAXIMUM]]*1.03,0)</f>
        <v>53492</v>
      </c>
      <c r="U8" s="9">
        <f>ROUND(OPTSLTTable159283839[[#This Row],[MAXIMUM]]*1.0325,0)</f>
        <v>55230</v>
      </c>
      <c r="V8" s="9">
        <f>ROUND(OPTSLTTable159283839[[#This Row],[16 YEAR 
LONGEVITY
(3.25%)]]*1.0325,0)</f>
        <v>57025</v>
      </c>
      <c r="W8" s="9">
        <f>ROUND(OPTSLTTable159283839[[#This Row],[20 YEAR 
LONGEVITY
(3.25%)]]*1.0325,0)</f>
        <v>58878</v>
      </c>
    </row>
    <row r="9" spans="1:23" ht="14.4" x14ac:dyDescent="0.3">
      <c r="A9" s="8">
        <v>6</v>
      </c>
      <c r="B9" s="9">
        <v>38505</v>
      </c>
      <c r="C9" s="9">
        <v>45388</v>
      </c>
      <c r="D9" s="9">
        <v>52272</v>
      </c>
      <c r="E9" s="10">
        <f>ROUND(OPTSLTTable15928[[#This Row],[MAXIMUM]]*1.0325,0)</f>
        <v>53971</v>
      </c>
      <c r="F9" s="10">
        <f>ROUND(OPTSLTTable15928[[#This Row],[16 YEAR 
LONGEVITY
(3.25%)]]*1.0325,0)</f>
        <v>55725</v>
      </c>
      <c r="G9" s="10">
        <f>ROUND(OPTSLTTable15928[[#This Row],[20 YEAR 
LONGEVITY
(3.25%)]]*1.0325,0)</f>
        <v>57536</v>
      </c>
      <c r="I9" s="8">
        <v>6</v>
      </c>
      <c r="J9" s="9">
        <f>ROUND(OPTSLTTable15928[[#This Row],[MINIMUM]]*1.03,0)</f>
        <v>39660</v>
      </c>
      <c r="K9" s="9">
        <f>ROUND(OPTSLTTable15928[[#This Row],[MIDPOINT]]*1.03,0)</f>
        <v>46750</v>
      </c>
      <c r="L9" s="9">
        <f>ROUND(OPTSLTTable15928[[#This Row],[MAXIMUM]]*1.03,0)</f>
        <v>53840</v>
      </c>
      <c r="M9" s="9">
        <f>ROUND(OPTSLTTable1592838[[#This Row],[MAXIMUM]]*1.0325,0)</f>
        <v>55590</v>
      </c>
      <c r="N9" s="9">
        <f>ROUND(OPTSLTTable1592838[[#This Row],[16 YEAR 
LONGEVITY
(3.25%)]]*1.0325,0)</f>
        <v>57397</v>
      </c>
      <c r="O9" s="9">
        <f>ROUND(OPTSLTTable1592838[[#This Row],[20 YEAR 
LONGEVITY
(3.25%)]]*1.0325,0)</f>
        <v>59262</v>
      </c>
      <c r="P9" s="9"/>
      <c r="Q9" s="8">
        <v>6</v>
      </c>
      <c r="R9" s="9">
        <f>ROUND(OPTSLTTable1592838[[#This Row],[MINIMUM]]*1.03,0)</f>
        <v>40850</v>
      </c>
      <c r="S9" s="9">
        <f>ROUND(OPTSLTTable1592838[[#This Row],[MIDPOINT]]*1.03,0)</f>
        <v>48153</v>
      </c>
      <c r="T9" s="9">
        <f>ROUND(OPTSLTTable1592838[[#This Row],[MAXIMUM]]*1.03,0)</f>
        <v>55455</v>
      </c>
      <c r="U9" s="9">
        <f>ROUND(OPTSLTTable159283839[[#This Row],[MAXIMUM]]*1.0325,0)</f>
        <v>57257</v>
      </c>
      <c r="V9" s="9">
        <f>ROUND(OPTSLTTable159283839[[#This Row],[16 YEAR 
LONGEVITY
(3.25%)]]*1.0325,0)</f>
        <v>59118</v>
      </c>
      <c r="W9" s="9">
        <f>ROUND(OPTSLTTable159283839[[#This Row],[20 YEAR 
LONGEVITY
(3.25%)]]*1.0325,0)</f>
        <v>61039</v>
      </c>
    </row>
    <row r="10" spans="1:23" ht="14.4" x14ac:dyDescent="0.3">
      <c r="A10" s="8">
        <v>7</v>
      </c>
      <c r="B10" s="9">
        <v>38505</v>
      </c>
      <c r="C10" s="9">
        <v>46377</v>
      </c>
      <c r="D10" s="9">
        <v>54249</v>
      </c>
      <c r="E10" s="10">
        <f>ROUND(OPTSLTTable15928[[#This Row],[MAXIMUM]]*1.0325,0)</f>
        <v>56012</v>
      </c>
      <c r="F10" s="10">
        <f>ROUND(OPTSLTTable15928[[#This Row],[16 YEAR 
LONGEVITY
(3.25%)]]*1.0325,0)</f>
        <v>57832</v>
      </c>
      <c r="G10" s="10">
        <f>ROUND(OPTSLTTable15928[[#This Row],[20 YEAR 
LONGEVITY
(3.25%)]]*1.0325,0)</f>
        <v>59712</v>
      </c>
      <c r="I10" s="8">
        <v>7</v>
      </c>
      <c r="J10" s="9">
        <f>ROUND(OPTSLTTable15928[[#This Row],[MINIMUM]]*1.03,0)</f>
        <v>39660</v>
      </c>
      <c r="K10" s="9">
        <f>ROUND(OPTSLTTable15928[[#This Row],[MIDPOINT]]*1.03,0)</f>
        <v>47768</v>
      </c>
      <c r="L10" s="9">
        <f>ROUND(OPTSLTTable15928[[#This Row],[MAXIMUM]]*1.03,0)</f>
        <v>55876</v>
      </c>
      <c r="M10" s="9">
        <f>ROUND(OPTSLTTable1592838[[#This Row],[MAXIMUM]]*1.0325,0)</f>
        <v>57692</v>
      </c>
      <c r="N10" s="9">
        <f>ROUND(OPTSLTTable1592838[[#This Row],[16 YEAR 
LONGEVITY
(3.25%)]]*1.0325,0)</f>
        <v>59567</v>
      </c>
      <c r="O10" s="9">
        <f>ROUND(OPTSLTTable1592838[[#This Row],[20 YEAR 
LONGEVITY
(3.25%)]]*1.0325,0)</f>
        <v>61503</v>
      </c>
      <c r="P10" s="9"/>
      <c r="Q10" s="8">
        <v>7</v>
      </c>
      <c r="R10" s="9">
        <f>ROUND(OPTSLTTable1592838[[#This Row],[MINIMUM]]*1.03,0)</f>
        <v>40850</v>
      </c>
      <c r="S10" s="9">
        <f>ROUND(OPTSLTTable1592838[[#This Row],[MIDPOINT]]*1.03,0)</f>
        <v>49201</v>
      </c>
      <c r="T10" s="9">
        <f>ROUND(OPTSLTTable1592838[[#This Row],[MAXIMUM]]*1.03,0)</f>
        <v>57552</v>
      </c>
      <c r="U10" s="9">
        <f>ROUND(OPTSLTTable159283839[[#This Row],[MAXIMUM]]*1.0325,0)</f>
        <v>59422</v>
      </c>
      <c r="V10" s="9">
        <f>ROUND(OPTSLTTable159283839[[#This Row],[16 YEAR 
LONGEVITY
(3.25%)]]*1.0325,0)</f>
        <v>61353</v>
      </c>
      <c r="W10" s="9">
        <f>ROUND(OPTSLTTable159283839[[#This Row],[20 YEAR 
LONGEVITY
(3.25%)]]*1.0325,0)</f>
        <v>63347</v>
      </c>
    </row>
    <row r="11" spans="1:23" ht="14.4" x14ac:dyDescent="0.3">
      <c r="A11" s="8">
        <v>8</v>
      </c>
      <c r="B11" s="9">
        <v>38505</v>
      </c>
      <c r="C11" s="9">
        <v>47474</v>
      </c>
      <c r="D11" s="9">
        <v>56443</v>
      </c>
      <c r="E11" s="10">
        <f>ROUND(OPTSLTTable15928[[#This Row],[MAXIMUM]]*1.0325,0)</f>
        <v>58277</v>
      </c>
      <c r="F11" s="10">
        <f>ROUND(OPTSLTTable15928[[#This Row],[16 YEAR 
LONGEVITY
(3.25%)]]*1.0325,0)</f>
        <v>60171</v>
      </c>
      <c r="G11" s="10">
        <f>ROUND(OPTSLTTable15928[[#This Row],[20 YEAR 
LONGEVITY
(3.25%)]]*1.0325,0)</f>
        <v>62127</v>
      </c>
      <c r="I11" s="8">
        <v>8</v>
      </c>
      <c r="J11" s="9">
        <f>ROUND(OPTSLTTable15928[[#This Row],[MINIMUM]]*1.03,0)</f>
        <v>39660</v>
      </c>
      <c r="K11" s="9">
        <f>ROUND(OPTSLTTable15928[[#This Row],[MIDPOINT]]*1.03,0)</f>
        <v>48898</v>
      </c>
      <c r="L11" s="9">
        <f>ROUND(OPTSLTTable15928[[#This Row],[MAXIMUM]]*1.03,0)</f>
        <v>58136</v>
      </c>
      <c r="M11" s="9">
        <f>ROUND(OPTSLTTable1592838[[#This Row],[MAXIMUM]]*1.0325,0)</f>
        <v>60025</v>
      </c>
      <c r="N11" s="9">
        <f>ROUND(OPTSLTTable1592838[[#This Row],[16 YEAR 
LONGEVITY
(3.25%)]]*1.0325,0)</f>
        <v>61976</v>
      </c>
      <c r="O11" s="9">
        <f>ROUND(OPTSLTTable1592838[[#This Row],[20 YEAR 
LONGEVITY
(3.25%)]]*1.0325,0)</f>
        <v>63990</v>
      </c>
      <c r="P11" s="9"/>
      <c r="Q11" s="8">
        <v>8</v>
      </c>
      <c r="R11" s="9">
        <f>ROUND(OPTSLTTable1592838[[#This Row],[MINIMUM]]*1.03,0)</f>
        <v>40850</v>
      </c>
      <c r="S11" s="9">
        <f>ROUND(OPTSLTTable1592838[[#This Row],[MIDPOINT]]*1.03,0)</f>
        <v>50365</v>
      </c>
      <c r="T11" s="9">
        <f>ROUND(OPTSLTTable1592838[[#This Row],[MAXIMUM]]*1.03,0)</f>
        <v>59880</v>
      </c>
      <c r="U11" s="9">
        <f>ROUND(OPTSLTTable159283839[[#This Row],[MAXIMUM]]*1.0325,0)</f>
        <v>61826</v>
      </c>
      <c r="V11" s="9">
        <f>ROUND(OPTSLTTable159283839[[#This Row],[16 YEAR 
LONGEVITY
(3.25%)]]*1.0325,0)</f>
        <v>63835</v>
      </c>
      <c r="W11" s="9">
        <f>ROUND(OPTSLTTable159283839[[#This Row],[20 YEAR 
LONGEVITY
(3.25%)]]*1.0325,0)</f>
        <v>65910</v>
      </c>
    </row>
    <row r="12" spans="1:23" ht="14.4" x14ac:dyDescent="0.3">
      <c r="A12" s="8">
        <v>9</v>
      </c>
      <c r="B12" s="9">
        <v>39505</v>
      </c>
      <c r="C12" s="9">
        <v>49128</v>
      </c>
      <c r="D12" s="9">
        <v>58751</v>
      </c>
      <c r="E12" s="10">
        <f>ROUND(OPTSLTTable15928[[#This Row],[MAXIMUM]]*1.0325,0)</f>
        <v>60660</v>
      </c>
      <c r="F12" s="10">
        <f>ROUND(OPTSLTTable15928[[#This Row],[16 YEAR 
LONGEVITY
(3.25%)]]*1.0325,0)</f>
        <v>62631</v>
      </c>
      <c r="G12" s="10">
        <f>ROUND(OPTSLTTable15928[[#This Row],[20 YEAR 
LONGEVITY
(3.25%)]]*1.0325,0)</f>
        <v>64667</v>
      </c>
      <c r="I12" s="8">
        <v>9</v>
      </c>
      <c r="J12" s="9">
        <f>ROUND(OPTSLTTable15928[[#This Row],[MINIMUM]]*1.03,0)</f>
        <v>40690</v>
      </c>
      <c r="K12" s="9">
        <f>ROUND(OPTSLTTable15928[[#This Row],[MIDPOINT]]*1.03,0)</f>
        <v>50602</v>
      </c>
      <c r="L12" s="9">
        <f>ROUND(OPTSLTTable15928[[#This Row],[MAXIMUM]]*1.03,0)</f>
        <v>60514</v>
      </c>
      <c r="M12" s="9">
        <f>ROUND(OPTSLTTable1592838[[#This Row],[MAXIMUM]]*1.0325,0)</f>
        <v>62481</v>
      </c>
      <c r="N12" s="9">
        <f>ROUND(OPTSLTTable1592838[[#This Row],[16 YEAR 
LONGEVITY
(3.25%)]]*1.0325,0)</f>
        <v>64512</v>
      </c>
      <c r="O12" s="9">
        <f>ROUND(OPTSLTTable1592838[[#This Row],[20 YEAR 
LONGEVITY
(3.25%)]]*1.0325,0)</f>
        <v>66609</v>
      </c>
      <c r="P12" s="9"/>
      <c r="Q12" s="8">
        <v>9</v>
      </c>
      <c r="R12" s="9">
        <f>ROUND(OPTSLTTable1592838[[#This Row],[MINIMUM]]*1.03,0)</f>
        <v>41911</v>
      </c>
      <c r="S12" s="9">
        <f>ROUND(OPTSLTTable1592838[[#This Row],[MIDPOINT]]*1.03,0)</f>
        <v>52120</v>
      </c>
      <c r="T12" s="9">
        <f>ROUND(OPTSLTTable1592838[[#This Row],[MAXIMUM]]*1.03,0)</f>
        <v>62329</v>
      </c>
      <c r="U12" s="9">
        <f>ROUND(OPTSLTTable159283839[[#This Row],[MAXIMUM]]*1.0325,0)</f>
        <v>64355</v>
      </c>
      <c r="V12" s="9">
        <f>ROUND(OPTSLTTable159283839[[#This Row],[16 YEAR 
LONGEVITY
(3.25%)]]*1.0325,0)</f>
        <v>66447</v>
      </c>
      <c r="W12" s="9">
        <f>ROUND(OPTSLTTable159283839[[#This Row],[20 YEAR 
LONGEVITY
(3.25%)]]*1.0325,0)</f>
        <v>68607</v>
      </c>
    </row>
    <row r="13" spans="1:23" ht="14.4" x14ac:dyDescent="0.3">
      <c r="A13" s="8">
        <v>10</v>
      </c>
      <c r="B13" s="9">
        <v>40848</v>
      </c>
      <c r="C13" s="9">
        <v>51044</v>
      </c>
      <c r="D13" s="9">
        <v>61240</v>
      </c>
      <c r="E13" s="10">
        <f>ROUND(OPTSLTTable15928[[#This Row],[MAXIMUM]]*1.0325,0)</f>
        <v>63230</v>
      </c>
      <c r="F13" s="10">
        <f>ROUND(OPTSLTTable15928[[#This Row],[16 YEAR 
LONGEVITY
(3.25%)]]*1.0325,0)</f>
        <v>65285</v>
      </c>
      <c r="G13" s="10">
        <f>ROUND(OPTSLTTable15928[[#This Row],[20 YEAR 
LONGEVITY
(3.25%)]]*1.0325,0)</f>
        <v>67407</v>
      </c>
      <c r="I13" s="8">
        <v>10</v>
      </c>
      <c r="J13" s="9">
        <f>ROUND(OPTSLTTable15928[[#This Row],[MINIMUM]]*1.03,0)</f>
        <v>42073</v>
      </c>
      <c r="K13" s="9">
        <f>ROUND(OPTSLTTable15928[[#This Row],[MIDPOINT]]*1.03,0)</f>
        <v>52575</v>
      </c>
      <c r="L13" s="9">
        <f>ROUND(OPTSLTTable15928[[#This Row],[MAXIMUM]]*1.03,0)</f>
        <v>63077</v>
      </c>
      <c r="M13" s="9">
        <f>ROUND(OPTSLTTable1592838[[#This Row],[MAXIMUM]]*1.0325,0)</f>
        <v>65127</v>
      </c>
      <c r="N13" s="9">
        <f>ROUND(OPTSLTTable1592838[[#This Row],[16 YEAR 
LONGEVITY
(3.25%)]]*1.0325,0)</f>
        <v>67244</v>
      </c>
      <c r="O13" s="9">
        <f>ROUND(OPTSLTTable1592838[[#This Row],[20 YEAR 
LONGEVITY
(3.25%)]]*1.0325,0)</f>
        <v>69429</v>
      </c>
      <c r="P13" s="9"/>
      <c r="Q13" s="8">
        <v>10</v>
      </c>
      <c r="R13" s="9">
        <f>ROUND(OPTSLTTable1592838[[#This Row],[MINIMUM]]*1.03,0)</f>
        <v>43335</v>
      </c>
      <c r="S13" s="9">
        <f>ROUND(OPTSLTTable1592838[[#This Row],[MIDPOINT]]*1.03,0)</f>
        <v>54152</v>
      </c>
      <c r="T13" s="9">
        <f>ROUND(OPTSLTTable1592838[[#This Row],[MAXIMUM]]*1.03,0)</f>
        <v>64969</v>
      </c>
      <c r="U13" s="9">
        <f>ROUND(OPTSLTTable159283839[[#This Row],[MAXIMUM]]*1.0325,0)</f>
        <v>67080</v>
      </c>
      <c r="V13" s="9">
        <f>ROUND(OPTSLTTable159283839[[#This Row],[16 YEAR 
LONGEVITY
(3.25%)]]*1.0325,0)</f>
        <v>69260</v>
      </c>
      <c r="W13" s="9">
        <f>ROUND(OPTSLTTable159283839[[#This Row],[20 YEAR 
LONGEVITY
(3.25%)]]*1.0325,0)</f>
        <v>71511</v>
      </c>
    </row>
    <row r="14" spans="1:23" ht="14.4" x14ac:dyDescent="0.3">
      <c r="A14" s="8">
        <v>11</v>
      </c>
      <c r="B14" s="9">
        <v>42257</v>
      </c>
      <c r="C14" s="9">
        <v>53048</v>
      </c>
      <c r="D14" s="9">
        <v>63839</v>
      </c>
      <c r="E14" s="10">
        <f>ROUND(OPTSLTTable15928[[#This Row],[MAXIMUM]]*1.0325,0)</f>
        <v>65914</v>
      </c>
      <c r="F14" s="10">
        <f>ROUND(OPTSLTTable15928[[#This Row],[16 YEAR 
LONGEVITY
(3.25%)]]*1.0325,0)</f>
        <v>68056</v>
      </c>
      <c r="G14" s="10">
        <f>ROUND(OPTSLTTable15928[[#This Row],[20 YEAR 
LONGEVITY
(3.25%)]]*1.0325,0)</f>
        <v>70268</v>
      </c>
      <c r="I14" s="8">
        <v>11</v>
      </c>
      <c r="J14" s="9">
        <f>ROUND(OPTSLTTable15928[[#This Row],[MINIMUM]]*1.03,0)</f>
        <v>43525</v>
      </c>
      <c r="K14" s="9">
        <f>ROUND(OPTSLTTable15928[[#This Row],[MIDPOINT]]*1.03,0)</f>
        <v>54639</v>
      </c>
      <c r="L14" s="9">
        <f>ROUND(OPTSLTTable15928[[#This Row],[MAXIMUM]]*1.03,0)</f>
        <v>65754</v>
      </c>
      <c r="M14" s="9">
        <f>ROUND(OPTSLTTable1592838[[#This Row],[MAXIMUM]]*1.0325,0)</f>
        <v>67891</v>
      </c>
      <c r="N14" s="9">
        <f>ROUND(OPTSLTTable1592838[[#This Row],[16 YEAR 
LONGEVITY
(3.25%)]]*1.0325,0)</f>
        <v>70097</v>
      </c>
      <c r="O14" s="9">
        <f>ROUND(OPTSLTTable1592838[[#This Row],[20 YEAR 
LONGEVITY
(3.25%)]]*1.0325,0)</f>
        <v>72375</v>
      </c>
      <c r="P14" s="9"/>
      <c r="Q14" s="8">
        <v>11</v>
      </c>
      <c r="R14" s="9">
        <f>ROUND(OPTSLTTable1592838[[#This Row],[MINIMUM]]*1.03,0)</f>
        <v>44831</v>
      </c>
      <c r="S14" s="9">
        <f>ROUND(OPTSLTTable1592838[[#This Row],[MIDPOINT]]*1.03,0)</f>
        <v>56278</v>
      </c>
      <c r="T14" s="9">
        <f>ROUND(OPTSLTTable1592838[[#This Row],[MAXIMUM]]*1.03,0)</f>
        <v>67727</v>
      </c>
      <c r="U14" s="9">
        <f>ROUND(OPTSLTTable159283839[[#This Row],[MAXIMUM]]*1.0325,0)</f>
        <v>69928</v>
      </c>
      <c r="V14" s="9">
        <f>ROUND(OPTSLTTable159283839[[#This Row],[16 YEAR 
LONGEVITY
(3.25%)]]*1.0325,0)</f>
        <v>72201</v>
      </c>
      <c r="W14" s="9">
        <f>ROUND(OPTSLTTable159283839[[#This Row],[20 YEAR 
LONGEVITY
(3.25%)]]*1.0325,0)</f>
        <v>74548</v>
      </c>
    </row>
    <row r="15" spans="1:23" ht="14.4" x14ac:dyDescent="0.3">
      <c r="A15" s="8">
        <v>12</v>
      </c>
      <c r="B15" s="9">
        <v>43724</v>
      </c>
      <c r="C15" s="9">
        <v>55148</v>
      </c>
      <c r="D15" s="9">
        <v>66572</v>
      </c>
      <c r="E15" s="10">
        <f>ROUND(OPTSLTTable15928[[#This Row],[MAXIMUM]]*1.0325,0)</f>
        <v>68736</v>
      </c>
      <c r="F15" s="10">
        <f>ROUND(OPTSLTTable15928[[#This Row],[16 YEAR 
LONGEVITY
(3.25%)]]*1.0325,0)</f>
        <v>70970</v>
      </c>
      <c r="G15" s="10">
        <f>ROUND(OPTSLTTable15928[[#This Row],[20 YEAR 
LONGEVITY
(3.25%)]]*1.0325,0)</f>
        <v>73277</v>
      </c>
      <c r="I15" s="8">
        <v>12</v>
      </c>
      <c r="J15" s="9">
        <f>ROUND(OPTSLTTable15928[[#This Row],[MINIMUM]]*1.03,0)</f>
        <v>45036</v>
      </c>
      <c r="K15" s="9">
        <f>ROUND(OPTSLTTable15928[[#This Row],[MIDPOINT]]*1.03,0)</f>
        <v>56802</v>
      </c>
      <c r="L15" s="9">
        <f>ROUND(OPTSLTTable15928[[#This Row],[MAXIMUM]]*1.03,0)</f>
        <v>68569</v>
      </c>
      <c r="M15" s="9">
        <f>ROUND(OPTSLTTable1592838[[#This Row],[MAXIMUM]]*1.0325,0)</f>
        <v>70797</v>
      </c>
      <c r="N15" s="9">
        <f>ROUND(OPTSLTTable1592838[[#This Row],[16 YEAR 
LONGEVITY
(3.25%)]]*1.0325,0)</f>
        <v>73098</v>
      </c>
      <c r="O15" s="9">
        <f>ROUND(OPTSLTTable1592838[[#This Row],[20 YEAR 
LONGEVITY
(3.25%)]]*1.0325,0)</f>
        <v>75474</v>
      </c>
      <c r="P15" s="9"/>
      <c r="Q15" s="8">
        <v>12</v>
      </c>
      <c r="R15" s="9">
        <f>ROUND(OPTSLTTable1592838[[#This Row],[MINIMUM]]*1.03,0)</f>
        <v>46387</v>
      </c>
      <c r="S15" s="9">
        <f>ROUND(OPTSLTTable1592838[[#This Row],[MIDPOINT]]*1.03,0)</f>
        <v>58506</v>
      </c>
      <c r="T15" s="9">
        <f>ROUND(OPTSLTTable1592838[[#This Row],[MAXIMUM]]*1.03,0)</f>
        <v>70626</v>
      </c>
      <c r="U15" s="9">
        <f>ROUND(OPTSLTTable159283839[[#This Row],[MAXIMUM]]*1.0325,0)</f>
        <v>72921</v>
      </c>
      <c r="V15" s="9">
        <f>ROUND(OPTSLTTable159283839[[#This Row],[16 YEAR 
LONGEVITY
(3.25%)]]*1.0325,0)</f>
        <v>75291</v>
      </c>
      <c r="W15" s="9">
        <f>ROUND(OPTSLTTable159283839[[#This Row],[20 YEAR 
LONGEVITY
(3.25%)]]*1.0325,0)</f>
        <v>77738</v>
      </c>
    </row>
    <row r="16" spans="1:23" ht="14.4" x14ac:dyDescent="0.3">
      <c r="A16" s="8">
        <v>13</v>
      </c>
      <c r="B16" s="9">
        <v>45278</v>
      </c>
      <c r="C16" s="9">
        <v>57360</v>
      </c>
      <c r="D16" s="9">
        <v>69442</v>
      </c>
      <c r="E16" s="10">
        <f>ROUND(OPTSLTTable15928[[#This Row],[MAXIMUM]]*1.0325,0)</f>
        <v>71699</v>
      </c>
      <c r="F16" s="10">
        <f>ROUND(OPTSLTTable15928[[#This Row],[16 YEAR 
LONGEVITY
(3.25%)]]*1.0325,0)</f>
        <v>74029</v>
      </c>
      <c r="G16" s="10">
        <f>ROUND(OPTSLTTable15928[[#This Row],[20 YEAR 
LONGEVITY
(3.25%)]]*1.0325,0)</f>
        <v>76435</v>
      </c>
      <c r="I16" s="8">
        <v>13</v>
      </c>
      <c r="J16" s="9">
        <f>ROUND(OPTSLTTable15928[[#This Row],[MINIMUM]]*1.03,0)</f>
        <v>46636</v>
      </c>
      <c r="K16" s="9">
        <f>ROUND(OPTSLTTable15928[[#This Row],[MIDPOINT]]*1.03,0)</f>
        <v>59081</v>
      </c>
      <c r="L16" s="9">
        <f>ROUND(OPTSLTTable15928[[#This Row],[MAXIMUM]]*1.03,0)</f>
        <v>71525</v>
      </c>
      <c r="M16" s="9">
        <f>ROUND(OPTSLTTable1592838[[#This Row],[MAXIMUM]]*1.0325,0)</f>
        <v>73850</v>
      </c>
      <c r="N16" s="9">
        <f>ROUND(OPTSLTTable1592838[[#This Row],[16 YEAR 
LONGEVITY
(3.25%)]]*1.0325,0)</f>
        <v>76250</v>
      </c>
      <c r="O16" s="9">
        <f>ROUND(OPTSLTTable1592838[[#This Row],[20 YEAR 
LONGEVITY
(3.25%)]]*1.0325,0)</f>
        <v>78728</v>
      </c>
      <c r="P16" s="9"/>
      <c r="Q16" s="8">
        <v>13</v>
      </c>
      <c r="R16" s="9">
        <f>ROUND(OPTSLTTable1592838[[#This Row],[MINIMUM]]*1.03,0)</f>
        <v>48035</v>
      </c>
      <c r="S16" s="9">
        <f>ROUND(OPTSLTTable1592838[[#This Row],[MIDPOINT]]*1.03,0)</f>
        <v>60853</v>
      </c>
      <c r="T16" s="9">
        <f>ROUND(OPTSLTTable1592838[[#This Row],[MAXIMUM]]*1.03,0)</f>
        <v>73671</v>
      </c>
      <c r="U16" s="9">
        <f>ROUND(OPTSLTTable159283839[[#This Row],[MAXIMUM]]*1.0325,0)</f>
        <v>76065</v>
      </c>
      <c r="V16" s="9">
        <f>ROUND(OPTSLTTable159283839[[#This Row],[16 YEAR 
LONGEVITY
(3.25%)]]*1.0325,0)</f>
        <v>78537</v>
      </c>
      <c r="W16" s="9">
        <f>ROUND(OPTSLTTable159283839[[#This Row],[20 YEAR 
LONGEVITY
(3.25%)]]*1.0325,0)</f>
        <v>81089</v>
      </c>
    </row>
    <row r="17" spans="1:23" ht="14.4" x14ac:dyDescent="0.3">
      <c r="A17" s="8">
        <v>14</v>
      </c>
      <c r="B17" s="9">
        <v>46910</v>
      </c>
      <c r="C17" s="9">
        <v>59687</v>
      </c>
      <c r="D17" s="9">
        <v>72463</v>
      </c>
      <c r="E17" s="10">
        <f>ROUND(OPTSLTTable15928[[#This Row],[MAXIMUM]]*1.0325,0)</f>
        <v>74818</v>
      </c>
      <c r="F17" s="10">
        <f>ROUND(OPTSLTTable15928[[#This Row],[16 YEAR 
LONGEVITY
(3.25%)]]*1.0325,0)</f>
        <v>77250</v>
      </c>
      <c r="G17" s="10">
        <f>ROUND(OPTSLTTable15928[[#This Row],[20 YEAR 
LONGEVITY
(3.25%)]]*1.0325,0)</f>
        <v>79761</v>
      </c>
      <c r="I17" s="8">
        <v>14</v>
      </c>
      <c r="J17" s="9">
        <f>ROUND(OPTSLTTable15928[[#This Row],[MINIMUM]]*1.03,0)</f>
        <v>48317</v>
      </c>
      <c r="K17" s="9">
        <f>ROUND(OPTSLTTable15928[[#This Row],[MIDPOINT]]*1.03,0)</f>
        <v>61478</v>
      </c>
      <c r="L17" s="9">
        <f>ROUND(OPTSLTTable15928[[#This Row],[MAXIMUM]]*1.03,0)</f>
        <v>74637</v>
      </c>
      <c r="M17" s="9">
        <f>ROUND(OPTSLTTable1592838[[#This Row],[MAXIMUM]]*1.0325,0)</f>
        <v>77063</v>
      </c>
      <c r="N17" s="9">
        <f>ROUND(OPTSLTTable1592838[[#This Row],[16 YEAR 
LONGEVITY
(3.25%)]]*1.0325,0)</f>
        <v>79568</v>
      </c>
      <c r="O17" s="9">
        <f>ROUND(OPTSLTTable1592838[[#This Row],[20 YEAR 
LONGEVITY
(3.25%)]]*1.0325,0)</f>
        <v>82154</v>
      </c>
      <c r="P17" s="9"/>
      <c r="Q17" s="8">
        <v>14</v>
      </c>
      <c r="R17" s="9">
        <f>ROUND(OPTSLTTable1592838[[#This Row],[MINIMUM]]*1.03,0)</f>
        <v>49767</v>
      </c>
      <c r="S17" s="9">
        <f>ROUND(OPTSLTTable1592838[[#This Row],[MIDPOINT]]*1.03,0)</f>
        <v>63322</v>
      </c>
      <c r="T17" s="9">
        <f>ROUND(OPTSLTTable1592838[[#This Row],[MAXIMUM]]*1.03,0)</f>
        <v>76876</v>
      </c>
      <c r="U17" s="9">
        <f>ROUND(OPTSLTTable159283839[[#This Row],[MAXIMUM]]*1.0325,0)</f>
        <v>79374</v>
      </c>
      <c r="V17" s="9">
        <f>ROUND(OPTSLTTable159283839[[#This Row],[16 YEAR 
LONGEVITY
(3.25%)]]*1.0325,0)</f>
        <v>81954</v>
      </c>
      <c r="W17" s="9">
        <f>ROUND(OPTSLTTable159283839[[#This Row],[20 YEAR 
LONGEVITY
(3.25%)]]*1.0325,0)</f>
        <v>84618</v>
      </c>
    </row>
    <row r="18" spans="1:23" ht="14.4" x14ac:dyDescent="0.3">
      <c r="A18" s="8">
        <v>15</v>
      </c>
      <c r="B18" s="9">
        <v>48618</v>
      </c>
      <c r="C18" s="9">
        <v>62119</v>
      </c>
      <c r="D18" s="9">
        <v>75621</v>
      </c>
      <c r="E18" s="10">
        <f>ROUND(OPTSLTTable15928[[#This Row],[MAXIMUM]]*1.0325,0)</f>
        <v>78079</v>
      </c>
      <c r="F18" s="10">
        <f>ROUND(OPTSLTTable15928[[#This Row],[16 YEAR 
LONGEVITY
(3.25%)]]*1.0325,0)</f>
        <v>80617</v>
      </c>
      <c r="G18" s="10">
        <f>ROUND(OPTSLTTable15928[[#This Row],[20 YEAR 
LONGEVITY
(3.25%)]]*1.0325,0)</f>
        <v>83237</v>
      </c>
      <c r="I18" s="8">
        <v>15</v>
      </c>
      <c r="J18" s="9">
        <f>ROUND(OPTSLTTable15928[[#This Row],[MINIMUM]]*1.03,0)</f>
        <v>50077</v>
      </c>
      <c r="K18" s="9">
        <f>ROUND(OPTSLTTable15928[[#This Row],[MIDPOINT]]*1.03,0)</f>
        <v>63983</v>
      </c>
      <c r="L18" s="9">
        <f>ROUND(OPTSLTTable15928[[#This Row],[MAXIMUM]]*1.03,0)</f>
        <v>77890</v>
      </c>
      <c r="M18" s="9">
        <f>ROUND(OPTSLTTable1592838[[#This Row],[MAXIMUM]]*1.0325,0)</f>
        <v>80421</v>
      </c>
      <c r="N18" s="9">
        <f>ROUND(OPTSLTTable1592838[[#This Row],[16 YEAR 
LONGEVITY
(3.25%)]]*1.0325,0)</f>
        <v>83035</v>
      </c>
      <c r="O18" s="9">
        <f>ROUND(OPTSLTTable1592838[[#This Row],[20 YEAR 
LONGEVITY
(3.25%)]]*1.0325,0)</f>
        <v>85734</v>
      </c>
      <c r="P18" s="9"/>
      <c r="Q18" s="8">
        <v>15</v>
      </c>
      <c r="R18" s="9">
        <f>ROUND(OPTSLTTable1592838[[#This Row],[MINIMUM]]*1.03,0)</f>
        <v>51579</v>
      </c>
      <c r="S18" s="9">
        <f>ROUND(OPTSLTTable1592838[[#This Row],[MIDPOINT]]*1.03,0)</f>
        <v>65902</v>
      </c>
      <c r="T18" s="9">
        <f>ROUND(OPTSLTTable1592838[[#This Row],[MAXIMUM]]*1.03,0)</f>
        <v>80227</v>
      </c>
      <c r="U18" s="9">
        <f>ROUND(OPTSLTTable159283839[[#This Row],[MAXIMUM]]*1.0325,0)</f>
        <v>82834</v>
      </c>
      <c r="V18" s="9">
        <f>ROUND(OPTSLTTable159283839[[#This Row],[16 YEAR 
LONGEVITY
(3.25%)]]*1.0325,0)</f>
        <v>85526</v>
      </c>
      <c r="W18" s="9">
        <f>ROUND(OPTSLTTable159283839[[#This Row],[20 YEAR 
LONGEVITY
(3.25%)]]*1.0325,0)</f>
        <v>88306</v>
      </c>
    </row>
    <row r="19" spans="1:23" ht="14.4" x14ac:dyDescent="0.3">
      <c r="A19" s="8">
        <v>16</v>
      </c>
      <c r="B19" s="9">
        <v>50438</v>
      </c>
      <c r="C19" s="9">
        <v>64693</v>
      </c>
      <c r="D19" s="9">
        <v>78947</v>
      </c>
      <c r="E19" s="10">
        <f>ROUND(OPTSLTTable15928[[#This Row],[MAXIMUM]]*1.0325,0)</f>
        <v>81513</v>
      </c>
      <c r="F19" s="10">
        <f>ROUND(OPTSLTTable15928[[#This Row],[16 YEAR 
LONGEVITY
(3.25%)]]*1.0325,0)</f>
        <v>84162</v>
      </c>
      <c r="G19" s="10">
        <f>ROUND(OPTSLTTable15928[[#This Row],[20 YEAR 
LONGEVITY
(3.25%)]]*1.0325,0)</f>
        <v>86897</v>
      </c>
      <c r="I19" s="8">
        <v>16</v>
      </c>
      <c r="J19" s="9">
        <f>ROUND(OPTSLTTable15928[[#This Row],[MINIMUM]]*1.03,0)</f>
        <v>51951</v>
      </c>
      <c r="K19" s="9">
        <f>ROUND(OPTSLTTable15928[[#This Row],[MIDPOINT]]*1.03,0)</f>
        <v>66634</v>
      </c>
      <c r="L19" s="9">
        <f>ROUND(OPTSLTTable15928[[#This Row],[MAXIMUM]]*1.03,0)</f>
        <v>81315</v>
      </c>
      <c r="M19" s="9">
        <f>ROUND(OPTSLTTable1592838[[#This Row],[MAXIMUM]]*1.0325,0)</f>
        <v>83958</v>
      </c>
      <c r="N19" s="9">
        <f>ROUND(OPTSLTTable1592838[[#This Row],[16 YEAR 
LONGEVITY
(3.25%)]]*1.0325,0)</f>
        <v>86687</v>
      </c>
      <c r="O19" s="9">
        <f>ROUND(OPTSLTTable1592838[[#This Row],[20 YEAR 
LONGEVITY
(3.25%)]]*1.0325,0)</f>
        <v>89504</v>
      </c>
      <c r="P19" s="9"/>
      <c r="Q19" s="8">
        <v>16</v>
      </c>
      <c r="R19" s="9">
        <f>ROUND(OPTSLTTable1592838[[#This Row],[MINIMUM]]*1.03,0)</f>
        <v>53510</v>
      </c>
      <c r="S19" s="9">
        <f>ROUND(OPTSLTTable1592838[[#This Row],[MIDPOINT]]*1.03,0)</f>
        <v>68633</v>
      </c>
      <c r="T19" s="9">
        <f>ROUND(OPTSLTTable1592838[[#This Row],[MAXIMUM]]*1.03,0)</f>
        <v>83754</v>
      </c>
      <c r="U19" s="9">
        <f>ROUND(OPTSLTTable159283839[[#This Row],[MAXIMUM]]*1.0325,0)</f>
        <v>86476</v>
      </c>
      <c r="V19" s="9">
        <f>ROUND(OPTSLTTable159283839[[#This Row],[16 YEAR 
LONGEVITY
(3.25%)]]*1.0325,0)</f>
        <v>89286</v>
      </c>
      <c r="W19" s="9">
        <f>ROUND(OPTSLTTable159283839[[#This Row],[20 YEAR 
LONGEVITY
(3.25%)]]*1.0325,0)</f>
        <v>92188</v>
      </c>
    </row>
    <row r="20" spans="1:23" ht="14.4" x14ac:dyDescent="0.3">
      <c r="A20" s="8">
        <v>17</v>
      </c>
      <c r="B20" s="9">
        <v>52453</v>
      </c>
      <c r="C20" s="9">
        <v>67445</v>
      </c>
      <c r="D20" s="9">
        <v>82436</v>
      </c>
      <c r="E20" s="10">
        <f>ROUND(OPTSLTTable15928[[#This Row],[MAXIMUM]]*1.0325,0)</f>
        <v>85115</v>
      </c>
      <c r="F20" s="10">
        <f>ROUND(OPTSLTTable15928[[#This Row],[16 YEAR 
LONGEVITY
(3.25%)]]*1.0325,0)</f>
        <v>87881</v>
      </c>
      <c r="G20" s="10">
        <f>ROUND(OPTSLTTable15928[[#This Row],[20 YEAR 
LONGEVITY
(3.25%)]]*1.0325,0)</f>
        <v>90737</v>
      </c>
      <c r="I20" s="8">
        <v>17</v>
      </c>
      <c r="J20" s="9">
        <f>ROUND(OPTSLTTable15928[[#This Row],[MINIMUM]]*1.03,0)</f>
        <v>54027</v>
      </c>
      <c r="K20" s="9">
        <f>ROUND(OPTSLTTable15928[[#This Row],[MIDPOINT]]*1.03,0)</f>
        <v>69468</v>
      </c>
      <c r="L20" s="9">
        <f>ROUND(OPTSLTTable15928[[#This Row],[MAXIMUM]]*1.03,0)</f>
        <v>84909</v>
      </c>
      <c r="M20" s="9">
        <f>ROUND(OPTSLTTable1592838[[#This Row],[MAXIMUM]]*1.0325,0)</f>
        <v>87669</v>
      </c>
      <c r="N20" s="9">
        <f>ROUND(OPTSLTTable1592838[[#This Row],[16 YEAR 
LONGEVITY
(3.25%)]]*1.0325,0)</f>
        <v>90518</v>
      </c>
      <c r="O20" s="9">
        <f>ROUND(OPTSLTTable1592838[[#This Row],[20 YEAR 
LONGEVITY
(3.25%)]]*1.0325,0)</f>
        <v>93460</v>
      </c>
      <c r="P20" s="9"/>
      <c r="Q20" s="8">
        <v>17</v>
      </c>
      <c r="R20" s="9">
        <f>ROUND(OPTSLTTable1592838[[#This Row],[MINIMUM]]*1.03,0)</f>
        <v>55648</v>
      </c>
      <c r="S20" s="9">
        <f>ROUND(OPTSLTTable1592838[[#This Row],[MIDPOINT]]*1.03,0)</f>
        <v>71552</v>
      </c>
      <c r="T20" s="9">
        <f>ROUND(OPTSLTTable1592838[[#This Row],[MAXIMUM]]*1.03,0)</f>
        <v>87456</v>
      </c>
      <c r="U20" s="9">
        <f>ROUND(OPTSLTTable159283839[[#This Row],[MAXIMUM]]*1.0325,0)</f>
        <v>90298</v>
      </c>
      <c r="V20" s="9">
        <f>ROUND(OPTSLTTable159283839[[#This Row],[16 YEAR 
LONGEVITY
(3.25%)]]*1.0325,0)</f>
        <v>93233</v>
      </c>
      <c r="W20" s="9">
        <f>ROUND(OPTSLTTable159283839[[#This Row],[20 YEAR 
LONGEVITY
(3.25%)]]*1.0325,0)</f>
        <v>96263</v>
      </c>
    </row>
    <row r="21" spans="1:23" ht="14.4" x14ac:dyDescent="0.3">
      <c r="A21" s="8">
        <v>18</v>
      </c>
      <c r="B21" s="9">
        <v>54583</v>
      </c>
      <c r="C21" s="9">
        <v>70343</v>
      </c>
      <c r="D21" s="9">
        <v>86103</v>
      </c>
      <c r="E21" s="10">
        <f>ROUND(OPTSLTTable15928[[#This Row],[MAXIMUM]]*1.0325,0)</f>
        <v>88901</v>
      </c>
      <c r="F21" s="10">
        <f>ROUND(OPTSLTTable15928[[#This Row],[16 YEAR 
LONGEVITY
(3.25%)]]*1.0325,0)</f>
        <v>91790</v>
      </c>
      <c r="G21" s="10">
        <f>ROUND(OPTSLTTable15928[[#This Row],[20 YEAR 
LONGEVITY
(3.25%)]]*1.0325,0)</f>
        <v>94773</v>
      </c>
      <c r="I21" s="8">
        <v>18</v>
      </c>
      <c r="J21" s="9">
        <f>ROUND(OPTSLTTable15928[[#This Row],[MINIMUM]]*1.03,0)</f>
        <v>56220</v>
      </c>
      <c r="K21" s="9">
        <f>ROUND(OPTSLTTable15928[[#This Row],[MIDPOINT]]*1.03,0)</f>
        <v>72453</v>
      </c>
      <c r="L21" s="9">
        <f>ROUND(OPTSLTTable15928[[#This Row],[MAXIMUM]]*1.03,0)</f>
        <v>88686</v>
      </c>
      <c r="M21" s="9">
        <f>ROUND(OPTSLTTable1592838[[#This Row],[MAXIMUM]]*1.0325,0)</f>
        <v>91568</v>
      </c>
      <c r="N21" s="9">
        <f>ROUND(OPTSLTTable1592838[[#This Row],[16 YEAR 
LONGEVITY
(3.25%)]]*1.0325,0)</f>
        <v>94544</v>
      </c>
      <c r="O21" s="9">
        <f>ROUND(OPTSLTTable1592838[[#This Row],[20 YEAR 
LONGEVITY
(3.25%)]]*1.0325,0)</f>
        <v>97617</v>
      </c>
      <c r="P21" s="9"/>
      <c r="Q21" s="8">
        <v>18</v>
      </c>
      <c r="R21" s="9">
        <f>ROUND(OPTSLTTable1592838[[#This Row],[MINIMUM]]*1.03,0)</f>
        <v>57907</v>
      </c>
      <c r="S21" s="9">
        <f>ROUND(OPTSLTTable1592838[[#This Row],[MIDPOINT]]*1.03,0)</f>
        <v>74627</v>
      </c>
      <c r="T21" s="9">
        <f>ROUND(OPTSLTTable1592838[[#This Row],[MAXIMUM]]*1.03,0)</f>
        <v>91347</v>
      </c>
      <c r="U21" s="9">
        <f>ROUND(OPTSLTTable159283839[[#This Row],[MAXIMUM]]*1.0325,0)</f>
        <v>94316</v>
      </c>
      <c r="V21" s="9">
        <f>ROUND(OPTSLTTable159283839[[#This Row],[16 YEAR 
LONGEVITY
(3.25%)]]*1.0325,0)</f>
        <v>97381</v>
      </c>
      <c r="W21" s="9">
        <f>ROUND(OPTSLTTable159283839[[#This Row],[20 YEAR 
LONGEVITY
(3.25%)]]*1.0325,0)</f>
        <v>100546</v>
      </c>
    </row>
    <row r="22" spans="1:23" ht="14.4" x14ac:dyDescent="0.3">
      <c r="A22" s="8">
        <v>19</v>
      </c>
      <c r="B22" s="9">
        <v>56872</v>
      </c>
      <c r="C22" s="9">
        <v>73410</v>
      </c>
      <c r="D22" s="9">
        <v>89948</v>
      </c>
      <c r="E22" s="10">
        <f>ROUND(OPTSLTTable15928[[#This Row],[MAXIMUM]]*1.0325,0)</f>
        <v>92871</v>
      </c>
      <c r="F22" s="10">
        <f>ROUND(OPTSLTTable15928[[#This Row],[16 YEAR 
LONGEVITY
(3.25%)]]*1.0325,0)</f>
        <v>95889</v>
      </c>
      <c r="G22" s="10">
        <f>ROUND(OPTSLTTable15928[[#This Row],[20 YEAR 
LONGEVITY
(3.25%)]]*1.0325,0)</f>
        <v>99005</v>
      </c>
      <c r="I22" s="8">
        <v>19</v>
      </c>
      <c r="J22" s="9">
        <f>ROUND(OPTSLTTable15928[[#This Row],[MINIMUM]]*1.03,0)</f>
        <v>58578</v>
      </c>
      <c r="K22" s="9">
        <f>ROUND(OPTSLTTable15928[[#This Row],[MIDPOINT]]*1.03,0)</f>
        <v>75612</v>
      </c>
      <c r="L22" s="9">
        <f>ROUND(OPTSLTTable15928[[#This Row],[MAXIMUM]]*1.03,0)</f>
        <v>92646</v>
      </c>
      <c r="M22" s="9">
        <f>ROUND(OPTSLTTable1592838[[#This Row],[MAXIMUM]]*1.0325,0)</f>
        <v>95657</v>
      </c>
      <c r="N22" s="9">
        <f>ROUND(OPTSLTTable1592838[[#This Row],[16 YEAR 
LONGEVITY
(3.25%)]]*1.0325,0)</f>
        <v>98766</v>
      </c>
      <c r="O22" s="9">
        <f>ROUND(OPTSLTTable1592838[[#This Row],[20 YEAR 
LONGEVITY
(3.25%)]]*1.0325,0)</f>
        <v>101976</v>
      </c>
      <c r="P22" s="9"/>
      <c r="Q22" s="8">
        <v>19</v>
      </c>
      <c r="R22" s="9">
        <f>ROUND(OPTSLTTable1592838[[#This Row],[MINIMUM]]*1.03,0)</f>
        <v>60335</v>
      </c>
      <c r="S22" s="9">
        <f>ROUND(OPTSLTTable1592838[[#This Row],[MIDPOINT]]*1.03,0)</f>
        <v>77880</v>
      </c>
      <c r="T22" s="9">
        <f>ROUND(OPTSLTTable1592838[[#This Row],[MAXIMUM]]*1.03,0)</f>
        <v>95425</v>
      </c>
      <c r="U22" s="9">
        <f>ROUND(OPTSLTTable159283839[[#This Row],[MAXIMUM]]*1.0325,0)</f>
        <v>98526</v>
      </c>
      <c r="V22" s="9">
        <f>ROUND(OPTSLTTable159283839[[#This Row],[16 YEAR 
LONGEVITY
(3.25%)]]*1.0325,0)</f>
        <v>101728</v>
      </c>
      <c r="W22" s="9">
        <f>ROUND(OPTSLTTable159283839[[#This Row],[20 YEAR 
LONGEVITY
(3.25%)]]*1.0325,0)</f>
        <v>105034</v>
      </c>
    </row>
    <row r="23" spans="1:23" ht="14.4" x14ac:dyDescent="0.3">
      <c r="A23" s="8">
        <v>20</v>
      </c>
      <c r="B23" s="9">
        <v>59263</v>
      </c>
      <c r="C23" s="9">
        <v>76624</v>
      </c>
      <c r="D23" s="9">
        <v>93986</v>
      </c>
      <c r="E23" s="10">
        <f>ROUND(OPTSLTTable15928[[#This Row],[MAXIMUM]]*1.0325,0)</f>
        <v>97041</v>
      </c>
      <c r="F23" s="10">
        <f>ROUND(OPTSLTTable15928[[#This Row],[16 YEAR 
LONGEVITY
(3.25%)]]*1.0325,0)</f>
        <v>100195</v>
      </c>
      <c r="G23" s="10">
        <f>ROUND(OPTSLTTable15928[[#This Row],[20 YEAR 
LONGEVITY
(3.25%)]]*1.0325,0)</f>
        <v>103451</v>
      </c>
      <c r="I23" s="8">
        <v>20</v>
      </c>
      <c r="J23" s="9">
        <f>ROUND(OPTSLTTable15928[[#This Row],[MINIMUM]]*1.03,0)</f>
        <v>61041</v>
      </c>
      <c r="K23" s="9">
        <f>ROUND(OPTSLTTable15928[[#This Row],[MIDPOINT]]*1.03,0)</f>
        <v>78923</v>
      </c>
      <c r="L23" s="9">
        <f>ROUND(OPTSLTTable15928[[#This Row],[MAXIMUM]]*1.03,0)</f>
        <v>96806</v>
      </c>
      <c r="M23" s="9">
        <f>ROUND(OPTSLTTable1592838[[#This Row],[MAXIMUM]]*1.0325,0)</f>
        <v>99952</v>
      </c>
      <c r="N23" s="9">
        <f>ROUND(OPTSLTTable1592838[[#This Row],[16 YEAR 
LONGEVITY
(3.25%)]]*1.0325,0)</f>
        <v>103200</v>
      </c>
      <c r="O23" s="9">
        <f>ROUND(OPTSLTTable1592838[[#This Row],[20 YEAR 
LONGEVITY
(3.25%)]]*1.0325,0)</f>
        <v>106554</v>
      </c>
      <c r="P23" s="9"/>
      <c r="Q23" s="8">
        <v>20</v>
      </c>
      <c r="R23" s="9">
        <f>ROUND(OPTSLTTable1592838[[#This Row],[MINIMUM]]*1.03,0)</f>
        <v>62872</v>
      </c>
      <c r="S23" s="9">
        <f>ROUND(OPTSLTTable1592838[[#This Row],[MIDPOINT]]*1.03,0)</f>
        <v>81291</v>
      </c>
      <c r="T23" s="9">
        <f>ROUND(OPTSLTTable1592838[[#This Row],[MAXIMUM]]*1.03,0)</f>
        <v>99710</v>
      </c>
      <c r="U23" s="9">
        <f>ROUND(OPTSLTTable159283839[[#This Row],[MAXIMUM]]*1.0325,0)</f>
        <v>102951</v>
      </c>
      <c r="V23" s="9">
        <f>ROUND(OPTSLTTable159283839[[#This Row],[16 YEAR 
LONGEVITY
(3.25%)]]*1.0325,0)</f>
        <v>106297</v>
      </c>
      <c r="W23" s="9">
        <f>ROUND(OPTSLTTable159283839[[#This Row],[20 YEAR 
LONGEVITY
(3.25%)]]*1.0325,0)</f>
        <v>109752</v>
      </c>
    </row>
    <row r="24" spans="1:23" ht="14.4" x14ac:dyDescent="0.3">
      <c r="A24" s="8">
        <v>21</v>
      </c>
      <c r="B24" s="9">
        <v>61788</v>
      </c>
      <c r="C24" s="9">
        <v>80008</v>
      </c>
      <c r="D24" s="9">
        <v>98228</v>
      </c>
      <c r="E24" s="10">
        <f>ROUND(OPTSLTTable15928[[#This Row],[MAXIMUM]]*1.0325,0)</f>
        <v>101420</v>
      </c>
      <c r="F24" s="10">
        <f>ROUND(OPTSLTTable15928[[#This Row],[16 YEAR 
LONGEVITY
(3.25%)]]*1.0325,0)</f>
        <v>104716</v>
      </c>
      <c r="G24" s="10">
        <f>ROUND(OPTSLTTable15928[[#This Row],[20 YEAR 
LONGEVITY
(3.25%)]]*1.0325,0)</f>
        <v>108119</v>
      </c>
      <c r="I24" s="8">
        <v>21</v>
      </c>
      <c r="J24" s="9">
        <f>ROUND(OPTSLTTable15928[[#This Row],[MINIMUM]]*1.03,0)</f>
        <v>63642</v>
      </c>
      <c r="K24" s="9">
        <f>ROUND(OPTSLTTable15928[[#This Row],[MIDPOINT]]*1.03,0)</f>
        <v>82408</v>
      </c>
      <c r="L24" s="9">
        <f>ROUND(OPTSLTTable15928[[#This Row],[MAXIMUM]]*1.03,0)</f>
        <v>101175</v>
      </c>
      <c r="M24" s="9">
        <f>ROUND(OPTSLTTable1592838[[#This Row],[MAXIMUM]]*1.0325,0)</f>
        <v>104463</v>
      </c>
      <c r="N24" s="9">
        <f>ROUND(OPTSLTTable1592838[[#This Row],[16 YEAR 
LONGEVITY
(3.25%)]]*1.0325,0)</f>
        <v>107858</v>
      </c>
      <c r="O24" s="9">
        <f>ROUND(OPTSLTTable1592838[[#This Row],[20 YEAR 
LONGEVITY
(3.25%)]]*1.0325,0)</f>
        <v>111363</v>
      </c>
      <c r="P24" s="9"/>
      <c r="Q24" s="8">
        <v>21</v>
      </c>
      <c r="R24" s="9">
        <f>ROUND(OPTSLTTable1592838[[#This Row],[MINIMUM]]*1.03,0)</f>
        <v>65551</v>
      </c>
      <c r="S24" s="9">
        <f>ROUND(OPTSLTTable1592838[[#This Row],[MIDPOINT]]*1.03,0)</f>
        <v>84880</v>
      </c>
      <c r="T24" s="9">
        <f>ROUND(OPTSLTTable1592838[[#This Row],[MAXIMUM]]*1.03,0)</f>
        <v>104210</v>
      </c>
      <c r="U24" s="9">
        <f>ROUND(OPTSLTTable159283839[[#This Row],[MAXIMUM]]*1.0325,0)</f>
        <v>107597</v>
      </c>
      <c r="V24" s="9">
        <f>ROUND(OPTSLTTable159283839[[#This Row],[16 YEAR 
LONGEVITY
(3.25%)]]*1.0325,0)</f>
        <v>111094</v>
      </c>
      <c r="W24" s="9">
        <f>ROUND(OPTSLTTable159283839[[#This Row],[20 YEAR 
LONGEVITY
(3.25%)]]*1.0325,0)</f>
        <v>114705</v>
      </c>
    </row>
    <row r="25" spans="1:23" ht="14.4" x14ac:dyDescent="0.3">
      <c r="A25" s="8">
        <v>22</v>
      </c>
      <c r="B25" s="9">
        <v>64426</v>
      </c>
      <c r="C25" s="9">
        <v>83554</v>
      </c>
      <c r="D25" s="9">
        <v>102682</v>
      </c>
      <c r="E25" s="10">
        <f>ROUND(OPTSLTTable15928[[#This Row],[MAXIMUM]]*1.0325,0)</f>
        <v>106019</v>
      </c>
      <c r="F25" s="10">
        <f>ROUND(OPTSLTTable15928[[#This Row],[16 YEAR 
LONGEVITY
(3.25%)]]*1.0325,0)</f>
        <v>109465</v>
      </c>
      <c r="G25" s="10">
        <f>ROUND(OPTSLTTable15928[[#This Row],[20 YEAR 
LONGEVITY
(3.25%)]]*1.0325,0)</f>
        <v>113023</v>
      </c>
      <c r="I25" s="8">
        <v>22</v>
      </c>
      <c r="J25" s="9">
        <f>ROUND(OPTSLTTable15928[[#This Row],[MINIMUM]]*1.03,0)</f>
        <v>66359</v>
      </c>
      <c r="K25" s="9">
        <f>ROUND(OPTSLTTable15928[[#This Row],[MIDPOINT]]*1.03,0)</f>
        <v>86061</v>
      </c>
      <c r="L25" s="9">
        <f>ROUND(OPTSLTTable15928[[#This Row],[MAXIMUM]]*1.03,0)</f>
        <v>105762</v>
      </c>
      <c r="M25" s="9">
        <f>ROUND(OPTSLTTable1592838[[#This Row],[MAXIMUM]]*1.0325,0)</f>
        <v>109199</v>
      </c>
      <c r="N25" s="9">
        <f>ROUND(OPTSLTTable1592838[[#This Row],[16 YEAR 
LONGEVITY
(3.25%)]]*1.0325,0)</f>
        <v>112748</v>
      </c>
      <c r="O25" s="9">
        <f>ROUND(OPTSLTTable1592838[[#This Row],[20 YEAR 
LONGEVITY
(3.25%)]]*1.0325,0)</f>
        <v>116412</v>
      </c>
      <c r="P25" s="9"/>
      <c r="Q25" s="8">
        <v>22</v>
      </c>
      <c r="R25" s="9">
        <f>ROUND(OPTSLTTable1592838[[#This Row],[MINIMUM]]*1.03,0)</f>
        <v>68350</v>
      </c>
      <c r="S25" s="9">
        <f>ROUND(OPTSLTTable1592838[[#This Row],[MIDPOINT]]*1.03,0)</f>
        <v>88643</v>
      </c>
      <c r="T25" s="9">
        <f>ROUND(OPTSLTTable1592838[[#This Row],[MAXIMUM]]*1.03,0)</f>
        <v>108935</v>
      </c>
      <c r="U25" s="9">
        <f>ROUND(OPTSLTTable159283839[[#This Row],[MAXIMUM]]*1.0325,0)</f>
        <v>112475</v>
      </c>
      <c r="V25" s="9">
        <f>ROUND(OPTSLTTable159283839[[#This Row],[16 YEAR 
LONGEVITY
(3.25%)]]*1.0325,0)</f>
        <v>116130</v>
      </c>
      <c r="W25" s="9">
        <f>ROUND(OPTSLTTable159283839[[#This Row],[20 YEAR 
LONGEVITY
(3.25%)]]*1.0325,0)</f>
        <v>119904</v>
      </c>
    </row>
    <row r="26" spans="1:23" ht="14.4" x14ac:dyDescent="0.3">
      <c r="A26" s="8">
        <v>23</v>
      </c>
      <c r="B26" s="9">
        <v>67206</v>
      </c>
      <c r="C26" s="9">
        <v>87287</v>
      </c>
      <c r="D26" s="9">
        <v>107367</v>
      </c>
      <c r="E26" s="10">
        <f>ROUND(OPTSLTTable15928[[#This Row],[MAXIMUM]]*1.0325,0)</f>
        <v>110856</v>
      </c>
      <c r="F26" s="10">
        <f>ROUND(OPTSLTTable15928[[#This Row],[16 YEAR 
LONGEVITY
(3.25%)]]*1.0325,0)</f>
        <v>114459</v>
      </c>
      <c r="G26" s="10">
        <f>ROUND(OPTSLTTable15928[[#This Row],[20 YEAR 
LONGEVITY
(3.25%)]]*1.0325,0)</f>
        <v>118179</v>
      </c>
      <c r="I26" s="8">
        <v>23</v>
      </c>
      <c r="J26" s="9">
        <f>ROUND(OPTSLTTable15928[[#This Row],[MINIMUM]]*1.03,0)</f>
        <v>69222</v>
      </c>
      <c r="K26" s="9">
        <f>ROUND(OPTSLTTable15928[[#This Row],[MIDPOINT]]*1.03,0)</f>
        <v>89906</v>
      </c>
      <c r="L26" s="9">
        <f>ROUND(OPTSLTTable15928[[#This Row],[MAXIMUM]]*1.03,0)</f>
        <v>110588</v>
      </c>
      <c r="M26" s="9">
        <f>ROUND(OPTSLTTable1592838[[#This Row],[MAXIMUM]]*1.0325,0)</f>
        <v>114182</v>
      </c>
      <c r="N26" s="9">
        <f>ROUND(OPTSLTTable1592838[[#This Row],[16 YEAR 
LONGEVITY
(3.25%)]]*1.0325,0)</f>
        <v>117893</v>
      </c>
      <c r="O26" s="9">
        <f>ROUND(OPTSLTTable1592838[[#This Row],[20 YEAR 
LONGEVITY
(3.25%)]]*1.0325,0)</f>
        <v>121725</v>
      </c>
      <c r="P26" s="9"/>
      <c r="Q26" s="8">
        <v>23</v>
      </c>
      <c r="R26" s="9">
        <f>ROUND(OPTSLTTable1592838[[#This Row],[MINIMUM]]*1.03,0)</f>
        <v>71299</v>
      </c>
      <c r="S26" s="9">
        <f>ROUND(OPTSLTTable1592838[[#This Row],[MIDPOINT]]*1.03,0)</f>
        <v>92603</v>
      </c>
      <c r="T26" s="9">
        <f>ROUND(OPTSLTTable1592838[[#This Row],[MAXIMUM]]*1.03,0)</f>
        <v>113906</v>
      </c>
      <c r="U26" s="9">
        <f>ROUND(OPTSLTTable159283839[[#This Row],[MAXIMUM]]*1.0325,0)</f>
        <v>117608</v>
      </c>
      <c r="V26" s="9">
        <f>ROUND(OPTSLTTable159283839[[#This Row],[16 YEAR 
LONGEVITY
(3.25%)]]*1.0325,0)</f>
        <v>121430</v>
      </c>
      <c r="W26" s="9">
        <f>ROUND(OPTSLTTable159283839[[#This Row],[20 YEAR 
LONGEVITY
(3.25%)]]*1.0325,0)</f>
        <v>125376</v>
      </c>
    </row>
    <row r="27" spans="1:23" ht="14.4" x14ac:dyDescent="0.3">
      <c r="A27" s="8">
        <v>24</v>
      </c>
      <c r="B27" s="9">
        <v>70119</v>
      </c>
      <c r="C27" s="9">
        <v>91193</v>
      </c>
      <c r="D27" s="9">
        <v>112267</v>
      </c>
      <c r="E27" s="10">
        <f>ROUND(OPTSLTTable15928[[#This Row],[MAXIMUM]]*1.0325,0)</f>
        <v>115916</v>
      </c>
      <c r="F27" s="10">
        <f>ROUND(OPTSLTTable15928[[#This Row],[16 YEAR 
LONGEVITY
(3.25%)]]*1.0325,0)</f>
        <v>119683</v>
      </c>
      <c r="G27" s="10">
        <f>ROUND(OPTSLTTable15928[[#This Row],[20 YEAR 
LONGEVITY
(3.25%)]]*1.0325,0)</f>
        <v>123573</v>
      </c>
      <c r="I27" s="8">
        <v>24</v>
      </c>
      <c r="J27" s="9">
        <f>ROUND(OPTSLTTable15928[[#This Row],[MINIMUM]]*1.03,0)</f>
        <v>72223</v>
      </c>
      <c r="K27" s="9">
        <f>ROUND(OPTSLTTable15928[[#This Row],[MIDPOINT]]*1.03,0)</f>
        <v>93929</v>
      </c>
      <c r="L27" s="9">
        <f>ROUND(OPTSLTTable15928[[#This Row],[MAXIMUM]]*1.03,0)</f>
        <v>115635</v>
      </c>
      <c r="M27" s="9">
        <f>ROUND(OPTSLTTable1592838[[#This Row],[MAXIMUM]]*1.0325,0)</f>
        <v>119393</v>
      </c>
      <c r="N27" s="9">
        <f>ROUND(OPTSLTTable1592838[[#This Row],[16 YEAR 
LONGEVITY
(3.25%)]]*1.0325,0)</f>
        <v>123273</v>
      </c>
      <c r="O27" s="9">
        <f>ROUND(OPTSLTTable1592838[[#This Row],[20 YEAR 
LONGEVITY
(3.25%)]]*1.0325,0)</f>
        <v>127279</v>
      </c>
      <c r="P27" s="9"/>
      <c r="Q27" s="8">
        <v>24</v>
      </c>
      <c r="R27" s="9">
        <f>ROUND(OPTSLTTable1592838[[#This Row],[MINIMUM]]*1.03,0)</f>
        <v>74390</v>
      </c>
      <c r="S27" s="9">
        <f>ROUND(OPTSLTTable1592838[[#This Row],[MIDPOINT]]*1.03,0)</f>
        <v>96747</v>
      </c>
      <c r="T27" s="9">
        <f>ROUND(OPTSLTTable1592838[[#This Row],[MAXIMUM]]*1.03,0)</f>
        <v>119104</v>
      </c>
      <c r="U27" s="9">
        <f>ROUND(OPTSLTTable159283839[[#This Row],[MAXIMUM]]*1.0325,0)</f>
        <v>122975</v>
      </c>
      <c r="V27" s="9">
        <f>ROUND(OPTSLTTable159283839[[#This Row],[16 YEAR 
LONGEVITY
(3.25%)]]*1.0325,0)</f>
        <v>126972</v>
      </c>
      <c r="W27" s="9">
        <f>ROUND(OPTSLTTable159283839[[#This Row],[20 YEAR 
LONGEVITY
(3.25%)]]*1.0325,0)</f>
        <v>131099</v>
      </c>
    </row>
    <row r="28" spans="1:23" ht="14.4" x14ac:dyDescent="0.3">
      <c r="A28" s="8">
        <v>25</v>
      </c>
      <c r="B28" s="9">
        <v>73173</v>
      </c>
      <c r="C28" s="9">
        <v>95299</v>
      </c>
      <c r="D28" s="9">
        <v>117424</v>
      </c>
      <c r="E28" s="10">
        <f>ROUND(OPTSLTTable15928[[#This Row],[MAXIMUM]]*1.0325,0)</f>
        <v>121240</v>
      </c>
      <c r="F28" s="10">
        <f>ROUND(OPTSLTTable15928[[#This Row],[16 YEAR 
LONGEVITY
(3.25%)]]*1.0325,0)</f>
        <v>125180</v>
      </c>
      <c r="G28" s="10">
        <f>ROUND(OPTSLTTable15928[[#This Row],[20 YEAR 
LONGEVITY
(3.25%)]]*1.0325,0)</f>
        <v>129248</v>
      </c>
      <c r="I28" s="8">
        <v>25</v>
      </c>
      <c r="J28" s="9">
        <f>ROUND(OPTSLTTable15928[[#This Row],[MINIMUM]]*1.03,0)</f>
        <v>75368</v>
      </c>
      <c r="K28" s="9">
        <f>ROUND(OPTSLTTable15928[[#This Row],[MIDPOINT]]*1.03,0)</f>
        <v>98158</v>
      </c>
      <c r="L28" s="9">
        <f>ROUND(OPTSLTTable15928[[#This Row],[MAXIMUM]]*1.03,0)</f>
        <v>120947</v>
      </c>
      <c r="M28" s="9">
        <f>ROUND(OPTSLTTable1592838[[#This Row],[MAXIMUM]]*1.0325,0)</f>
        <v>124878</v>
      </c>
      <c r="N28" s="9">
        <f>ROUND(OPTSLTTable1592838[[#This Row],[16 YEAR 
LONGEVITY
(3.25%)]]*1.0325,0)</f>
        <v>128937</v>
      </c>
      <c r="O28" s="9">
        <f>ROUND(OPTSLTTable1592838[[#This Row],[20 YEAR 
LONGEVITY
(3.25%)]]*1.0325,0)</f>
        <v>133127</v>
      </c>
      <c r="P28" s="9"/>
      <c r="Q28" s="8">
        <v>25</v>
      </c>
      <c r="R28" s="9">
        <f>ROUND(OPTSLTTable1592838[[#This Row],[MINIMUM]]*1.03,0)</f>
        <v>77629</v>
      </c>
      <c r="S28" s="9">
        <f>ROUND(OPTSLTTable1592838[[#This Row],[MIDPOINT]]*1.03,0)</f>
        <v>101103</v>
      </c>
      <c r="T28" s="9">
        <f>ROUND(OPTSLTTable1592838[[#This Row],[MAXIMUM]]*1.03,0)</f>
        <v>124575</v>
      </c>
      <c r="U28" s="9">
        <f>ROUND(OPTSLTTable159283839[[#This Row],[MAXIMUM]]*1.0325,0)</f>
        <v>128624</v>
      </c>
      <c r="V28" s="9">
        <f>ROUND(OPTSLTTable159283839[[#This Row],[16 YEAR 
LONGEVITY
(3.25%)]]*1.0325,0)</f>
        <v>132804</v>
      </c>
      <c r="W28" s="9">
        <f>ROUND(OPTSLTTable159283839[[#This Row],[20 YEAR 
LONGEVITY
(3.25%)]]*1.0325,0)</f>
        <v>137120</v>
      </c>
    </row>
    <row r="29" spans="1:23" ht="14.4" x14ac:dyDescent="0.3">
      <c r="A29" s="8">
        <v>26</v>
      </c>
      <c r="B29" s="9">
        <v>76394</v>
      </c>
      <c r="C29" s="9">
        <v>99618</v>
      </c>
      <c r="D29" s="9">
        <v>122842</v>
      </c>
      <c r="E29" s="10">
        <f>ROUND(OPTSLTTable15928[[#This Row],[MAXIMUM]]*1.0325,0)</f>
        <v>126834</v>
      </c>
      <c r="F29" s="10">
        <f>ROUND(OPTSLTTable15928[[#This Row],[16 YEAR 
LONGEVITY
(3.25%)]]*1.0325,0)</f>
        <v>130956</v>
      </c>
      <c r="G29" s="10">
        <f>ROUND(OPTSLTTable15928[[#This Row],[20 YEAR 
LONGEVITY
(3.25%)]]*1.0325,0)</f>
        <v>135212</v>
      </c>
      <c r="I29" s="8">
        <v>26</v>
      </c>
      <c r="J29" s="9">
        <f>ROUND(OPTSLTTable15928[[#This Row],[MINIMUM]]*1.03,0)</f>
        <v>78686</v>
      </c>
      <c r="K29" s="9">
        <f>ROUND(OPTSLTTable15928[[#This Row],[MIDPOINT]]*1.03,0)</f>
        <v>102607</v>
      </c>
      <c r="L29" s="9">
        <f>ROUND(OPTSLTTable15928[[#This Row],[MAXIMUM]]*1.03,0)</f>
        <v>126527</v>
      </c>
      <c r="M29" s="9">
        <f>ROUND(OPTSLTTable1592838[[#This Row],[MAXIMUM]]*1.0325,0)</f>
        <v>130639</v>
      </c>
      <c r="N29" s="9">
        <f>ROUND(OPTSLTTable1592838[[#This Row],[16 YEAR 
LONGEVITY
(3.25%)]]*1.0325,0)</f>
        <v>134885</v>
      </c>
      <c r="O29" s="9">
        <f>ROUND(OPTSLTTable1592838[[#This Row],[20 YEAR 
LONGEVITY
(3.25%)]]*1.0325,0)</f>
        <v>139269</v>
      </c>
      <c r="P29" s="9"/>
      <c r="Q29" s="8">
        <v>26</v>
      </c>
      <c r="R29" s="9">
        <f>ROUND(OPTSLTTable1592838[[#This Row],[MINIMUM]]*1.03,0)</f>
        <v>81047</v>
      </c>
      <c r="S29" s="9">
        <f>ROUND(OPTSLTTable1592838[[#This Row],[MIDPOINT]]*1.03,0)</f>
        <v>105685</v>
      </c>
      <c r="T29" s="9">
        <f>ROUND(OPTSLTTable1592838[[#This Row],[MAXIMUM]]*1.03,0)</f>
        <v>130323</v>
      </c>
      <c r="U29" s="9">
        <f>ROUND(OPTSLTTable159283839[[#This Row],[MAXIMUM]]*1.0325,0)</f>
        <v>134558</v>
      </c>
      <c r="V29" s="9">
        <f>ROUND(OPTSLTTable159283839[[#This Row],[16 YEAR 
LONGEVITY
(3.25%)]]*1.0325,0)</f>
        <v>138931</v>
      </c>
      <c r="W29" s="9">
        <f>ROUND(OPTSLTTable159283839[[#This Row],[20 YEAR 
LONGEVITY
(3.25%)]]*1.0325,0)</f>
        <v>143446</v>
      </c>
    </row>
    <row r="30" spans="1:23" ht="14.4" x14ac:dyDescent="0.3">
      <c r="A30" s="8">
        <v>27</v>
      </c>
      <c r="B30" s="9">
        <v>79743</v>
      </c>
      <c r="C30" s="9">
        <v>104137</v>
      </c>
      <c r="D30" s="9">
        <v>128531</v>
      </c>
      <c r="E30" s="10">
        <f>ROUND(OPTSLTTable15928[[#This Row],[MAXIMUM]]*1.0325,0)</f>
        <v>132708</v>
      </c>
      <c r="F30" s="10">
        <f>ROUND(OPTSLTTable15928[[#This Row],[16 YEAR 
LONGEVITY
(3.25%)]]*1.0325,0)</f>
        <v>137021</v>
      </c>
      <c r="G30" s="10">
        <f>ROUND(OPTSLTTable15928[[#This Row],[20 YEAR 
LONGEVITY
(3.25%)]]*1.0325,0)</f>
        <v>141474</v>
      </c>
      <c r="I30" s="8">
        <v>27</v>
      </c>
      <c r="J30" s="9">
        <f>ROUND(OPTSLTTable15928[[#This Row],[MINIMUM]]*1.03,0)</f>
        <v>82135</v>
      </c>
      <c r="K30" s="9">
        <f>ROUND(OPTSLTTable15928[[#This Row],[MIDPOINT]]*1.03,0)</f>
        <v>107261</v>
      </c>
      <c r="L30" s="9">
        <f>ROUND(OPTSLTTable15928[[#This Row],[MAXIMUM]]*1.03,0)</f>
        <v>132387</v>
      </c>
      <c r="M30" s="9">
        <f>ROUND(OPTSLTTable1592838[[#This Row],[MAXIMUM]]*1.0325,0)</f>
        <v>136690</v>
      </c>
      <c r="N30" s="9">
        <f>ROUND(OPTSLTTable1592838[[#This Row],[16 YEAR 
LONGEVITY
(3.25%)]]*1.0325,0)</f>
        <v>141132</v>
      </c>
      <c r="O30" s="9">
        <f>ROUND(OPTSLTTable1592838[[#This Row],[20 YEAR 
LONGEVITY
(3.25%)]]*1.0325,0)</f>
        <v>145719</v>
      </c>
      <c r="P30" s="9"/>
      <c r="Q30" s="8">
        <v>27</v>
      </c>
      <c r="R30" s="9">
        <f>ROUND(OPTSLTTable1592838[[#This Row],[MINIMUM]]*1.03,0)</f>
        <v>84599</v>
      </c>
      <c r="S30" s="9">
        <f>ROUND(OPTSLTTable1592838[[#This Row],[MIDPOINT]]*1.03,0)</f>
        <v>110479</v>
      </c>
      <c r="T30" s="9">
        <f>ROUND(OPTSLTTable1592838[[#This Row],[MAXIMUM]]*1.03,0)</f>
        <v>136359</v>
      </c>
      <c r="U30" s="9">
        <f>ROUND(OPTSLTTable159283839[[#This Row],[MAXIMUM]]*1.0325,0)</f>
        <v>140791</v>
      </c>
      <c r="V30" s="9">
        <f>ROUND(OPTSLTTable159283839[[#This Row],[16 YEAR 
LONGEVITY
(3.25%)]]*1.0325,0)</f>
        <v>145367</v>
      </c>
      <c r="W30" s="9">
        <f>ROUND(OPTSLTTable159283839[[#This Row],[20 YEAR 
LONGEVITY
(3.25%)]]*1.0325,0)</f>
        <v>150091</v>
      </c>
    </row>
    <row r="31" spans="1:23" ht="14.4" x14ac:dyDescent="0.3">
      <c r="A31" s="8">
        <v>28</v>
      </c>
      <c r="B31" s="9">
        <v>83052</v>
      </c>
      <c r="C31" s="9">
        <v>108776</v>
      </c>
      <c r="D31" s="9">
        <v>134500</v>
      </c>
      <c r="E31" s="10">
        <f>ROUND(OPTSLTTable15928[[#This Row],[MAXIMUM]]*1.0325,0)</f>
        <v>138871</v>
      </c>
      <c r="F31" s="10">
        <f>ROUND(OPTSLTTable15928[[#This Row],[16 YEAR 
LONGEVITY
(3.25%)]]*1.0325,0)</f>
        <v>143384</v>
      </c>
      <c r="G31" s="10">
        <f>ROUND(OPTSLTTable15928[[#This Row],[20 YEAR 
LONGEVITY
(3.25%)]]*1.0325,0)</f>
        <v>148044</v>
      </c>
      <c r="I31" s="8">
        <v>28</v>
      </c>
      <c r="J31" s="9">
        <f>ROUND(OPTSLTTable15928[[#This Row],[MINIMUM]]*1.03,0)</f>
        <v>85544</v>
      </c>
      <c r="K31" s="9">
        <f>ROUND(OPTSLTTable15928[[#This Row],[MIDPOINT]]*1.03,0)</f>
        <v>112039</v>
      </c>
      <c r="L31" s="9">
        <f>ROUND(OPTSLTTable15928[[#This Row],[MAXIMUM]]*1.03,0)</f>
        <v>138535</v>
      </c>
      <c r="M31" s="9">
        <f>ROUND(OPTSLTTable1592838[[#This Row],[MAXIMUM]]*1.0325,0)</f>
        <v>143037</v>
      </c>
      <c r="N31" s="9">
        <f>ROUND(OPTSLTTable1592838[[#This Row],[16 YEAR 
LONGEVITY
(3.25%)]]*1.0325,0)</f>
        <v>147686</v>
      </c>
      <c r="O31" s="9">
        <f>ROUND(OPTSLTTable1592838[[#This Row],[20 YEAR 
LONGEVITY
(3.25%)]]*1.0325,0)</f>
        <v>152486</v>
      </c>
      <c r="P31" s="9"/>
      <c r="Q31" s="8">
        <v>28</v>
      </c>
      <c r="R31" s="9">
        <f>ROUND(OPTSLTTable1592838[[#This Row],[MINIMUM]]*1.03,0)</f>
        <v>88110</v>
      </c>
      <c r="S31" s="9">
        <f>ROUND(OPTSLTTable1592838[[#This Row],[MIDPOINT]]*1.03,0)</f>
        <v>115400</v>
      </c>
      <c r="T31" s="9">
        <f>ROUND(OPTSLTTable1592838[[#This Row],[MAXIMUM]]*1.03,0)</f>
        <v>142691</v>
      </c>
      <c r="U31" s="9">
        <f>ROUND(OPTSLTTable159283839[[#This Row],[MAXIMUM]]*1.0325,0)</f>
        <v>147328</v>
      </c>
      <c r="V31" s="9">
        <f>ROUND(OPTSLTTable159283839[[#This Row],[16 YEAR 
LONGEVITY
(3.25%)]]*1.0325,0)</f>
        <v>152116</v>
      </c>
      <c r="W31" s="9">
        <f>ROUND(OPTSLTTable159283839[[#This Row],[20 YEAR 
LONGEVITY
(3.25%)]]*1.0325,0)</f>
        <v>157060</v>
      </c>
    </row>
    <row r="32" spans="1:23" ht="14.4" x14ac:dyDescent="0.3"/>
    <row r="33" spans="1:21" ht="14.4" x14ac:dyDescent="0.3">
      <c r="A33" s="11" t="s">
        <v>15</v>
      </c>
    </row>
    <row r="34" spans="1:21" ht="14.4" x14ac:dyDescent="0.3">
      <c r="A34" s="12" t="s">
        <v>16</v>
      </c>
      <c r="B34" s="12"/>
      <c r="C34" s="12"/>
      <c r="D34" s="12"/>
      <c r="E34" s="12"/>
      <c r="F34" s="12"/>
      <c r="G34" s="12"/>
      <c r="I34" s="11"/>
      <c r="Q34" s="11"/>
    </row>
    <row r="35" spans="1:21" ht="14.4" x14ac:dyDescent="0.3">
      <c r="A35" s="13"/>
      <c r="I35" s="11"/>
      <c r="Q35" s="11"/>
    </row>
    <row r="36" spans="1:21" ht="14.4" x14ac:dyDescent="0.3">
      <c r="A36" s="14"/>
      <c r="B36" s="14"/>
      <c r="C36" s="14"/>
      <c r="D36" s="14"/>
      <c r="E36" s="14"/>
      <c r="I36" s="14"/>
      <c r="J36" s="14"/>
      <c r="K36" s="14"/>
      <c r="L36" s="14"/>
      <c r="M36" s="14"/>
      <c r="Q36" s="14"/>
      <c r="R36" s="14"/>
      <c r="S36" s="14"/>
      <c r="T36" s="14"/>
      <c r="U36" s="14"/>
    </row>
    <row r="37" spans="1:21" ht="14.4" hidden="1" x14ac:dyDescent="0.3">
      <c r="A37" s="14"/>
      <c r="B37" s="14"/>
      <c r="C37" s="14"/>
      <c r="D37" s="14"/>
      <c r="E37" s="14"/>
      <c r="I37" s="14"/>
      <c r="J37" s="14"/>
      <c r="K37" s="14"/>
      <c r="L37" s="14"/>
      <c r="M37" s="14"/>
      <c r="Q37" s="14"/>
      <c r="R37" s="14"/>
      <c r="S37" s="14"/>
      <c r="T37" s="14"/>
      <c r="U37" s="14"/>
    </row>
  </sheetData>
  <mergeCells count="4">
    <mergeCell ref="A2:F2"/>
    <mergeCell ref="I2:N2"/>
    <mergeCell ref="Q2:V2"/>
    <mergeCell ref="A34:G34"/>
  </mergeCells>
  <pageMargins left="0.45" right="0.45" top="0.75" bottom="0.75" header="0.3" footer="0.3"/>
  <pageSetup scale="56" orientation="landscape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F6DE12-6C9B-4645-A438-CE67CE681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AB652D-29E9-42F3-87D3-27E6A52DD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93C832-3C30-44BE-9F7A-CAE09CCEDD46}">
  <ds:schemaRefs>
    <ds:schemaRef ds:uri="9127b8fb-d66a-4ff3-ab07-2e6ae728f707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4371f9e0-a6ae-4659-99bc-c8f785673b7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OPTSLT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Lum, Jonson</dc:creator>
  <cp:lastModifiedBy>Lum, Jonson</cp:lastModifiedBy>
  <dcterms:created xsi:type="dcterms:W3CDTF">2023-06-01T20:36:04Z</dcterms:created>
  <dcterms:modified xsi:type="dcterms:W3CDTF">2023-06-01T20:36:38Z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